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4627B32C-36FB-4CB0-A50E-16673B1E57BC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2" i="4" l="1"/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3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G77" i="1" l="1"/>
  <c r="E77" i="1"/>
  <c r="F77" i="1" s="1"/>
  <c r="E78" i="1"/>
  <c r="F78" i="1" s="1"/>
  <c r="E79" i="1"/>
  <c r="G79" i="1" s="1"/>
  <c r="E80" i="1"/>
  <c r="G80" i="1" s="1"/>
  <c r="E76" i="1"/>
  <c r="F76" i="1" s="1"/>
  <c r="C7" i="4"/>
  <c r="G78" i="1" l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<sst xmlns="http://schemas.openxmlformats.org/spreadsheetml/2006/main" count="647" uniqueCount="305">
  <si>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</si>
  <si>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</si>
  <si>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</si>
  <si>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</si>
  <si>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</si>
  <si>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</si>
  <si>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</si>
  <si>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</si>
  <si>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</si>
  <si>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</si>
  <si>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</si>
  <si>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</si>
  <si>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</si>
  <si>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</si>
  <si>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</si>
  <si>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</si>
  <si>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</si>
  <si>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</si>
  <si>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</si>
  <si>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</si>
  <si>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</si>
  <si>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</si>
  <si>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</si>
  <si>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</si>
  <si>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</si>
  <si>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</si>
  <si>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</si>
  <si>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</si>
  <si>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</si>
  <si>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</si>
  <si>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</si>
  <si>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</si>
  <si>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</si>
  <si>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</si>
  <si>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</si>
  <si>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</si>
  <si>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</si>
  <si>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</si>
  <si>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</si>
  <si>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</si>
  <si>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</si>
  <si>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</si>
  <si>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</si>
  <si>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</si>
  <si>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</si>
  <si>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</si>
  <si>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</si>
  <si>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</si>
  <si>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</si>
  <si>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</si>
  <si>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</si>
  <si>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</si>
  <si>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</si>
  <si>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</si>
  <si>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</si>
  <si>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</si>
  <si>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</si>
  <si>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</si>
  <si>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</si>
  <si>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</si>
  <si>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</si>
  <si>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</si>
  <si>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</si>
  <si>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</si>
  <si>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</si>
  <si>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</si>
  <si>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</si>
  <si>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</si>
  <si>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</si>
  <si>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</si>
  <si>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</si>
  <si>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</si>
  <si>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</si>
  <si>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</si>
  <si>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</si>
  <si>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</si>
  <si>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</si>
  <si>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</si>
  <si>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</si>
  <si>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</si>
  <si>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</si>
  <si>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</si>
  <si>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</si>
  <si>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</si>
  <si>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</si>
  <si>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</si>
  <si>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</si>
  <si>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</si>
  <si>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</si>
  <si>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</si>
  <si>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</si>
  <si>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</si>
  <si>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</si>
  <si>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</si>
  <si>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</si>
  <si>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</si>
  <si>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</si>
  <si>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</si>
  <si>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</si>
  <si>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</si>
  <si>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</si>
  <si>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</si>
  <si>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</si>
  <si>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</si>
  <si>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</si>
  <si>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</si>
  <si>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</si>
  <si>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</si>
  <si>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</si>
  <si>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</si>
  <si>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</si>
  <si>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</si>
  <si>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</si>
  <si>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</si>
  <si>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</si>
  <si>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</si>
  <si>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</si>
  <si>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</si>
  <si>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</si>
  <si>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</si>
  <si>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</si>
  <si>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</si>
  <si>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</si>
  <si>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</si>
  <si>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</si>
  <si>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</si>
  <si>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</si>
  <si>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</si>
  <si>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</si>
  <si>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</si>
  <si>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</si>
  <si>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</si>
  <si>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</si>
  <si>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</si>
  <si>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</si>
  <si>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</si>
  <si>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</si>
  <si>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</si>
  <si>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</si>
  <si>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</si>
  <si>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</si>
  <si>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</si>
  <si>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</si>
  <si>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</si>
  <si>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</si>
  <si>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</si>
  <si>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</si>
  <si>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</si>
  <si>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</si>
  <si>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</si>
  <si>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</si>
  <si>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</si>
  <si>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</si>
  <si>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</si>
  <si>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</si>
  <si>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</si>
  <si>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</si>
  <si>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</si>
  <si>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</si>
  <si>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</si>
  <si>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</si>
  <si>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</si>
  <si>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</si>
  <si>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</si>
  <si>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</si>
  <si>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</si>
  <si>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</si>
  <si>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</si>
  <si>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</si>
  <si>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</si>
  <si>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</si>
  <si>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</si>
  <si>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</si>
  <si>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</si>
  <si>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</si>
  <si>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</si>
  <si>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</si>
  <si>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</si>
  <si>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</si>
  <si>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</si>
  <si>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</si>
  <si>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</si>
  <si>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</si>
  <si>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</si>
  <si>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</si>
  <si>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</si>
  <si>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</si>
  <si>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</si>
  <si>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</si>
  <si>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</si>
  <si>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</si>
  <si>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</si>
  <si>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</si>
  <si>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</si>
  <si>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</si>
  <si>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</si>
  <si>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</si>
  <si>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</si>
  <si>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</si>
  <si>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</si>
  <si>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</si>
  <si>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</si>
  <si>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</si>
  <si>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</si>
  <si>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</si>
  <si>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</si>
  <si>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</si>
  <si>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</si>
  <si>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</si>
  <si>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</si>
  <si>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</si>
  <si>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</si>
  <si>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</si>
  <si>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</si>
  <si>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</si>
  <si>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</si>
  <si>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</si>
  <si>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</si>
  <si>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</si>
  <si>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</si>
  <si>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</si>
  <si>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</si>
  <si>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</si>
  <si>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</si>
  <si>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</si>
  <si>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</si>
  <si>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</si>
  <si>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</si>
  <si>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</si>
  <si>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</si>
  <si>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</si>
  <si>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</si>
  <si>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</si>
  <si>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</si>
  <si>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</si>
  <si>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</si>
  <si>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</si>
  <si>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</si>
  <si>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</si>
  <si>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</si>
  <si>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</si>
  <si>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</si>
  <si>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</si>
  <si>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</si>
  <si>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</si>
  <si>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</si>
  <si>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</si>
  <si>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</si>
  <si>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Exóticos en Indochina, Martinica, Senegal y Costa de Marfil.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</si>
  <si>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</si>
  <si>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</si>
  <si>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</si>
  <si>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</si>
  <si>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</si>
  <si>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</si>
  <si>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</si>
  <si>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</si>
  <si>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</si>
  <si>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</si>
  <si>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</si>
  <si>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</si>
  <si>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</si>
  <si>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</si>
  <si>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</si>
  <si>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</si>
  <si>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</si>
  <si>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</si>
  <si>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</si>
  <si>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</si>
  <si>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</si>
  <si>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</si>
  <si>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</si>
  <si>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</si>
  <si>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</si>
  <si>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</si>
  <si>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</si>
  <si>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</si>
  <si>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</si>
  <si>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</si>
  <si>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</si>
  <si>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</si>
  <si>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</si>
  <si>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</si>
  <si>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</si>
  <si>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</si>
  <si>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</si>
  <si>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</si>
  <si>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</si>
  <si>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</si>
  <si>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</si>
  <si>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</si>
  <si>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</si>
  <si>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</si>
  <si>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(Ac) Acorazados C</t>
  </si>
  <si>
    <t>(BM) Buques Menores C</t>
  </si>
  <si>
    <t>Atlantico Sur: Dakar, Cayenne (Guayana Francesa) , Pointe-Noire(Congo Francés)</t>
  </si>
  <si>
    <t>Ver colonia</t>
  </si>
  <si>
    <t>Dakar-Bamako (Africa Oeste)</t>
  </si>
  <si>
    <t>2 Industrias en Bélgica, 1 en Congo Francés.</t>
  </si>
  <si>
    <t>Bélgica (hasta 1899)</t>
  </si>
  <si>
    <t>Argentina (hasta 1897)</t>
  </si>
  <si>
    <t>España (hasta 1898)</t>
  </si>
  <si>
    <t>(AL) Armas Ligeras C</t>
  </si>
  <si>
    <t>Ver Colonia</t>
  </si>
  <si>
    <t>Tombuctú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</si>
</sst>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0" fillId="5" borderId="0" xfId="0" applyNumberFormat="1" applyFill="1" applyBorder="1"/>
    <xf numFmtId="165" fontId="0" fillId="5" borderId="12" xfId="0" applyNumberFormat="1" applyFill="1" applyBorder="1" applyAlignment="1">
      <alignment horizontal="center"/>
    </xf>
    <xf numFmtId="164" fontId="0" fillId="5" borderId="12" xfId="0" applyNumberForma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activeCell="D4" sqref="D4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190" t="s">
        <v>231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246</v>
      </c>
      <c r="G3" s="86" t="s">
        <v>79</v>
      </c>
      <c r="H3" s="86">
        <v>1895</v>
      </c>
    </row>
    <row r="4" spans="1:18" ht="18" thickBot="1" x14ac:dyDescent="0.55000000000000004">
      <c r="A4" s="86" t="s">
        <v>65</v>
      </c>
      <c r="B4" s="86">
        <v>37.92</v>
      </c>
      <c r="C4" s="87"/>
      <c r="G4" s="86" t="s">
        <v>80</v>
      </c>
      <c r="H4" s="86" t="s">
        <v>247</v>
      </c>
    </row>
    <row r="5" spans="1:18" ht="18" thickBot="1" x14ac:dyDescent="0.55000000000000004">
      <c r="A5" s="86" t="s">
        <v>66</v>
      </c>
      <c r="B5" s="88">
        <f>B4-Militar!P12</f>
        <v>27.700000000000003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187" t="s">
        <v>68</v>
      </c>
      <c r="B7" s="189"/>
      <c r="G7" s="192" t="s">
        <v>81</v>
      </c>
      <c r="H7" s="192"/>
      <c r="I7" s="89">
        <v>0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318.55</v>
      </c>
      <c r="C8" s="91"/>
      <c r="D8" s="181"/>
      <c r="G8" s="192" t="s">
        <v>82</v>
      </c>
      <c r="H8" s="192"/>
      <c r="I8" s="89">
        <f>I7*J13</f>
        <v>0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131</v>
      </c>
      <c r="C9" s="91"/>
      <c r="D9" s="181"/>
      <c r="E9" s="184"/>
      <c r="H9" s="86" t="s">
        <v>5</v>
      </c>
      <c r="I9" s="89">
        <f>SUM(I7:I8)</f>
        <v>0</v>
      </c>
      <c r="J9" s="92"/>
    </row>
    <row r="10" spans="1:18" ht="18" thickBot="1" x14ac:dyDescent="0.55000000000000004">
      <c r="A10" s="86" t="s">
        <v>77</v>
      </c>
      <c r="B10" s="89">
        <v>0</v>
      </c>
      <c r="E10" s="184"/>
    </row>
    <row r="11" spans="1:18" ht="18" thickBot="1" x14ac:dyDescent="0.55000000000000004">
      <c r="A11" s="86" t="s">
        <v>78</v>
      </c>
      <c r="B11" s="89">
        <f>Militar!O12</f>
        <v>95</v>
      </c>
      <c r="J11" s="93"/>
      <c r="K11" s="193"/>
    </row>
    <row r="12" spans="1:18" ht="19.5" customHeight="1" thickBot="1" x14ac:dyDescent="0.55000000000000004">
      <c r="A12" s="93"/>
      <c r="B12" s="94"/>
      <c r="C12" s="93"/>
      <c r="D12" s="193"/>
      <c r="G12" s="191"/>
      <c r="H12" s="191"/>
      <c r="I12" s="95"/>
      <c r="J12" s="86" t="s">
        <v>84</v>
      </c>
      <c r="K12" s="193"/>
    </row>
    <row r="13" spans="1:18" ht="18" thickBot="1" x14ac:dyDescent="0.55000000000000004">
      <c r="A13" s="93"/>
      <c r="B13" s="94"/>
      <c r="C13" s="93"/>
      <c r="D13" s="193"/>
      <c r="G13" s="192" t="s">
        <v>83</v>
      </c>
      <c r="H13" s="192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354.55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190" t="s">
        <v>233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194" t="s">
        <v>89</v>
      </c>
      <c r="J20" s="194"/>
      <c r="K20" s="194"/>
      <c r="L20" s="194"/>
      <c r="M20" s="194"/>
      <c r="N20" s="194"/>
    </row>
    <row r="21" spans="1:17" ht="18.399999999999999" thickTop="1" thickBot="1" x14ac:dyDescent="0.55000000000000004">
      <c r="A21" s="86" t="s">
        <v>85</v>
      </c>
      <c r="B21" s="86">
        <v>12</v>
      </c>
      <c r="C21" s="86">
        <v>16</v>
      </c>
      <c r="D21" s="86">
        <v>5</v>
      </c>
      <c r="E21" s="86">
        <v>0</v>
      </c>
      <c r="F21" s="86">
        <v>3</v>
      </c>
      <c r="G21" s="86">
        <v>2</v>
      </c>
      <c r="I21" s="98"/>
      <c r="J21" s="98"/>
      <c r="K21" s="194" t="s">
        <v>92</v>
      </c>
      <c r="L21" s="194"/>
      <c r="M21" s="194" t="s">
        <v>93</v>
      </c>
      <c r="N21" s="194"/>
    </row>
    <row r="22" spans="1:17" ht="18.399999999999999" thickTop="1" thickBot="1" x14ac:dyDescent="0.55000000000000004">
      <c r="A22" s="86" t="s">
        <v>86</v>
      </c>
      <c r="B22" s="86">
        <v>3</v>
      </c>
      <c r="C22" s="86">
        <v>0</v>
      </c>
      <c r="D22" s="86">
        <v>0</v>
      </c>
      <c r="E22" s="86">
        <v>4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15</v>
      </c>
      <c r="C23" s="86">
        <f t="shared" ref="C23:G23" si="0">SUM(C21:C22)</f>
        <v>16</v>
      </c>
      <c r="D23" s="86">
        <f t="shared" si="0"/>
        <v>5</v>
      </c>
      <c r="E23" s="86">
        <f t="shared" si="0"/>
        <v>4</v>
      </c>
      <c r="F23" s="86">
        <f t="shared" si="0"/>
        <v>3</v>
      </c>
      <c r="G23" s="86">
        <f t="shared" si="0"/>
        <v>2</v>
      </c>
      <c r="I23" s="98" t="s">
        <v>94</v>
      </c>
      <c r="J23" s="99">
        <v>24</v>
      </c>
      <c r="K23" s="99">
        <f>J23+(J23*0.3)</f>
        <v>31.2</v>
      </c>
      <c r="L23" s="99">
        <f>J23-(J23*0.3)</f>
        <v>16.8</v>
      </c>
      <c r="M23" s="99">
        <f>J23-(J23*0.2)</f>
        <v>19.2</v>
      </c>
      <c r="N23" s="99">
        <f>J23+(J23*0.2)</f>
        <v>28.8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7.5840000000000005</v>
      </c>
      <c r="C24" s="100">
        <f>ROUNDUP(B4/(VLOOKUP(B6,Econ_chart,3,FALSE)),0)</f>
        <v>17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-7.5840000000000005</v>
      </c>
      <c r="C25" s="102">
        <f>C21-C24</f>
        <v>-1</v>
      </c>
      <c r="D25" s="103">
        <f>D23</f>
        <v>5</v>
      </c>
      <c r="E25" s="102">
        <f>E23-E24</f>
        <v>-4</v>
      </c>
      <c r="F25" s="103">
        <f>F23</f>
        <v>3</v>
      </c>
      <c r="G25" s="103">
        <f>G23</f>
        <v>2</v>
      </c>
      <c r="I25" s="98" t="s">
        <v>96</v>
      </c>
      <c r="J25" s="99">
        <v>11</v>
      </c>
      <c r="K25" s="99">
        <f t="shared" si="1"/>
        <v>14.3</v>
      </c>
      <c r="L25" s="99">
        <f t="shared" si="2"/>
        <v>7.7</v>
      </c>
      <c r="M25" s="99">
        <f t="shared" si="3"/>
        <v>8.8000000000000007</v>
      </c>
      <c r="N25" s="99">
        <f t="shared" si="4"/>
        <v>13.2</v>
      </c>
    </row>
    <row r="26" spans="1:17" ht="18.399999999999999" thickTop="1" thickBot="1" x14ac:dyDescent="0.55000000000000004">
      <c r="A26" s="106" t="s">
        <v>248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298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95" t="s">
        <v>101</v>
      </c>
      <c r="P29" s="195"/>
      <c r="Q29" s="195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3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9</v>
      </c>
      <c r="C33" s="86">
        <f>Colonias!L7</f>
        <v>0</v>
      </c>
      <c r="D33" s="86">
        <f>Colonias!M7</f>
        <v>0</v>
      </c>
      <c r="E33" s="86">
        <f>Colonias!N7</f>
        <v>1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3</v>
      </c>
      <c r="F34" s="107">
        <f t="shared" si="5"/>
        <v>2</v>
      </c>
      <c r="G34" s="107">
        <f t="shared" si="5"/>
        <v>1</v>
      </c>
      <c r="H34" s="92" t="s">
        <v>223</v>
      </c>
    </row>
    <row r="35" spans="1:16" ht="18" thickBot="1" x14ac:dyDescent="0.55000000000000004">
      <c r="A35" s="86" t="s">
        <v>108</v>
      </c>
      <c r="B35" s="107">
        <f>B33-B51</f>
        <v>9</v>
      </c>
      <c r="C35" s="107">
        <f t="shared" ref="C35:G35" si="6">C33-C51</f>
        <v>0</v>
      </c>
      <c r="D35" s="107">
        <f t="shared" si="6"/>
        <v>0</v>
      </c>
      <c r="E35" s="107">
        <f t="shared" si="6"/>
        <v>1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190" t="s">
        <v>232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</row>
    <row r="38" spans="1:16" ht="18" thickBot="1" x14ac:dyDescent="0.55000000000000004"/>
    <row r="39" spans="1:16" ht="18" thickBot="1" x14ac:dyDescent="0.55000000000000004">
      <c r="B39" s="187" t="s">
        <v>112</v>
      </c>
      <c r="C39" s="188"/>
      <c r="D39" s="189"/>
      <c r="J39" s="187" t="s">
        <v>113</v>
      </c>
      <c r="K39" s="188"/>
      <c r="L39" s="188"/>
      <c r="M39" s="189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300</v>
      </c>
      <c r="B41" s="147"/>
      <c r="C41" s="147"/>
      <c r="D41" s="147"/>
      <c r="E41" s="147"/>
      <c r="F41" s="147"/>
      <c r="G41" s="147"/>
      <c r="H41" s="147">
        <v>20</v>
      </c>
      <c r="J41" s="147"/>
      <c r="K41" s="147">
        <v>2</v>
      </c>
      <c r="L41" s="147"/>
      <c r="M41" s="147"/>
      <c r="N41" s="147"/>
      <c r="O41" s="147"/>
      <c r="P41" s="147"/>
    </row>
    <row r="42" spans="1:16" x14ac:dyDescent="0.5">
      <c r="A42" s="146" t="s">
        <v>299</v>
      </c>
      <c r="B42" s="147"/>
      <c r="C42" s="147"/>
      <c r="D42" s="147">
        <v>2</v>
      </c>
      <c r="E42" s="147"/>
      <c r="F42" s="147"/>
      <c r="G42" s="147"/>
      <c r="H42" s="147">
        <v>35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301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-65</v>
      </c>
      <c r="I53" s="86" t="s">
        <v>5</v>
      </c>
      <c r="J53" s="107">
        <f t="shared" ref="J53:O53" si="8">SUM(J41:J52)</f>
        <v>1</v>
      </c>
      <c r="K53" s="107">
        <f t="shared" si="8"/>
        <v>2</v>
      </c>
      <c r="L53" s="107">
        <f t="shared" si="8"/>
        <v>0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Colonias!D52</f>
        <v>0</v>
      </c>
      <c r="C55" s="86">
        <f>Colonias!E52</f>
        <v>0</v>
      </c>
      <c r="D55" s="86">
        <f>Colonias!F52</f>
        <v>0</v>
      </c>
      <c r="E55" s="86">
        <f>Colonias!G52</f>
        <v>0</v>
      </c>
      <c r="F55" s="86">
        <f>Colonias!H52</f>
        <v>0</v>
      </c>
      <c r="G55" s="86">
        <f>Colonias!I52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-6.5840000000000005</v>
      </c>
      <c r="C56" s="100">
        <f t="shared" si="9"/>
        <v>1</v>
      </c>
      <c r="D56" s="100">
        <f t="shared" si="9"/>
        <v>3</v>
      </c>
      <c r="E56" s="100">
        <f t="shared" si="9"/>
        <v>-3</v>
      </c>
      <c r="F56" s="100">
        <f t="shared" si="9"/>
        <v>3</v>
      </c>
      <c r="G56" s="100">
        <f t="shared" si="9"/>
        <v>3</v>
      </c>
      <c r="H56" s="115">
        <f>B15+H53+P53</f>
        <v>309.55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-6.5840000000000005</v>
      </c>
      <c r="C64" s="100">
        <f>C56</f>
        <v>1</v>
      </c>
      <c r="D64" s="100">
        <f>D56-D60</f>
        <v>3</v>
      </c>
      <c r="E64" s="100">
        <f>E63+E56</f>
        <v>-3</v>
      </c>
      <c r="F64" s="100">
        <f>F56-F61-F62</f>
        <v>3</v>
      </c>
      <c r="G64" s="100">
        <f>G56-G61-G62</f>
        <v>3</v>
      </c>
      <c r="H64" s="115">
        <f>H56-H63</f>
        <v>309.55</v>
      </c>
      <c r="I64" s="86">
        <f>B23-I60-I61-I62-I63</f>
        <v>15</v>
      </c>
    </row>
    <row r="66" spans="1:16" x14ac:dyDescent="0.5">
      <c r="A66" s="190" t="s">
        <v>140</v>
      </c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07" t="s">
        <v>130</v>
      </c>
      <c r="B69" s="207" t="s">
        <v>120</v>
      </c>
      <c r="C69" s="207" t="s">
        <v>245</v>
      </c>
      <c r="D69" s="207" t="s">
        <v>129</v>
      </c>
      <c r="E69" s="196" t="s">
        <v>122</v>
      </c>
      <c r="F69" s="196" t="s">
        <v>121</v>
      </c>
      <c r="G69" s="200" t="s">
        <v>120</v>
      </c>
      <c r="H69" s="200" t="s">
        <v>124</v>
      </c>
    </row>
    <row r="70" spans="1:16" ht="18" thickBot="1" x14ac:dyDescent="0.55000000000000004">
      <c r="A70" s="208"/>
      <c r="B70" s="208"/>
      <c r="C70" s="208"/>
      <c r="D70" s="208"/>
      <c r="E70" s="197"/>
      <c r="F70" s="197"/>
      <c r="G70" s="201"/>
      <c r="H70" s="201"/>
    </row>
    <row r="71" spans="1:16" ht="18" thickBot="1" x14ac:dyDescent="0.55000000000000004">
      <c r="A71" s="86" t="s">
        <v>138</v>
      </c>
      <c r="B71" s="89">
        <v>85</v>
      </c>
      <c r="C71" s="96">
        <v>0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</row>
    <row r="72" spans="1:16" ht="18" thickBot="1" x14ac:dyDescent="0.55000000000000004">
      <c r="A72" s="150" t="s">
        <v>95</v>
      </c>
      <c r="B72" s="89">
        <v>55</v>
      </c>
      <c r="C72" s="96">
        <v>0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</row>
    <row r="75" spans="1:16" s="151" customFormat="1" ht="18" thickBot="1" x14ac:dyDescent="0.55000000000000004">
      <c r="A75" s="150" t="s">
        <v>249</v>
      </c>
      <c r="B75" s="89">
        <v>70</v>
      </c>
      <c r="C75" s="96">
        <v>0.33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</row>
    <row r="76" spans="1:16" ht="18" thickBot="1" x14ac:dyDescent="0.55000000000000004">
      <c r="A76" s="146"/>
      <c r="B76" s="89" t="str">
        <f>IF(A76="","",VLOOKUP(A76,Colonias!$B$36:$E$53,4,FALSE))</f>
        <v/>
      </c>
      <c r="C76" s="96">
        <f>IF(A76="",0,VLOOKUP(A76,Colonias!$B$36:$F$53,5,FALSE))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IF(A76="","No",VLOOKUP(A76,Colonias!$B$36:$G$53,6,FALSE))</f>
        <v>No</v>
      </c>
      <c r="I76" s="87"/>
    </row>
    <row r="77" spans="1:16" ht="18" thickBot="1" x14ac:dyDescent="0.55000000000000004">
      <c r="A77" s="146"/>
      <c r="B77" s="89" t="str">
        <f>IF(A77="","",VLOOKUP(A77,Colonias!$B$36:$E$53,4,FALSE))</f>
        <v/>
      </c>
      <c r="C77" s="96">
        <f>IF(A77="",0,VLOOKUP(A77,Colonias!$B$36:$F$53,5,FALSE))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IF(A77="","No",VLOOKUP(A77,Colonias!$B$36:$G$53,6,FALSE))</f>
        <v>No</v>
      </c>
      <c r="I77" s="87"/>
    </row>
    <row r="78" spans="1:16" ht="18" thickBot="1" x14ac:dyDescent="0.55000000000000004">
      <c r="A78" s="146"/>
      <c r="B78" s="89" t="str">
        <f>IF(A78="","",VLOOKUP(A78,Colonias!$B$36:$E$53,4,FALSE))</f>
        <v/>
      </c>
      <c r="C78" s="96">
        <f>IF(A78="",0,VLOOKUP(A78,Colonias!$B$36:$F$53,5,FALSE))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IF(A78="","No",VLOOKUP(A78,Colonias!$B$36:$G$53,6,FALSE))</f>
        <v>No</v>
      </c>
      <c r="I78" s="87"/>
    </row>
    <row r="79" spans="1:16" ht="18" thickBot="1" x14ac:dyDescent="0.55000000000000004">
      <c r="A79" s="146"/>
      <c r="B79" s="89" t="str">
        <f>IF(A79="","",VLOOKUP(A79,Colonias!$B$36:$E$53,4,FALSE))</f>
        <v/>
      </c>
      <c r="C79" s="96">
        <f>IF(A79="",0,VLOOKUP(A79,Colonias!$B$36:$F$53,5,FALSE))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IF(A79="","No",VLOOKUP(A79,Colonias!$B$36:$G$53,6,FALSE))</f>
        <v>No</v>
      </c>
      <c r="I79" s="87"/>
    </row>
    <row r="80" spans="1:16" ht="18" thickBot="1" x14ac:dyDescent="0.55000000000000004">
      <c r="A80" s="146"/>
      <c r="B80" s="89" t="str">
        <f>IF(A80="","",VLOOKUP(A80,Colonias!$B$36:$E$53,4,FALSE))</f>
        <v/>
      </c>
      <c r="C80" s="96">
        <f>IF(A80="",0,VLOOKUP(A80,Colonias!$B$36:$F$53,5,FALSE))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IF(A80="","No",VLOOKUP(A80,Colonias!$B$36:$G$53,6,FALSE))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239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IF(A84="","",VLOOKUP(A84,Ferrocarriles!$G$5:$I$10,2,FALSE))</f>
        <v/>
      </c>
      <c r="C84" s="86" t="str">
        <f>IF(A84="","",VLOOKUP(A84,Ferrocarriles!$G$5:$I$10,3,FALSE))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IF(A85="","",VLOOKUP(A85,Ferrocarriles!$G$5:$I$10,2,FALSE))</f>
        <v/>
      </c>
      <c r="C85" s="150" t="str">
        <f>IF(A85="","",VLOOKUP(A85,Ferrocarriles!$G$5:$I$10,3,FALSE))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IF(A86="","",VLOOKUP(A86,Ferrocarriles!$G$5:$I$10,2,FALSE))</f>
        <v/>
      </c>
      <c r="C86" s="150" t="str">
        <f>IF(A86="","",VLOOKUP(A86,Ferrocarriles!$G$5:$I$10,3,FALSE))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IF(A87="","",VLOOKUP(A87,Ferrocarriles!$G$5:$I$10,2,FALSE))</f>
        <v/>
      </c>
      <c r="C87" s="150" t="str">
        <f>IF(A87="","",VLOOKUP(A87,Ferrocarriles!$G$5:$I$10,3,FALSE))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240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8" ht="18" thickBot="1" x14ac:dyDescent="0.55000000000000004">
      <c r="B97" s="91"/>
      <c r="E97" s="86" t="s">
        <v>6</v>
      </c>
      <c r="F97" s="115">
        <f>SUM(F93:F96)</f>
        <v>0</v>
      </c>
    </row>
    <row r="98" spans="1:8" x14ac:dyDescent="0.5">
      <c r="B98" s="91"/>
    </row>
    <row r="99" spans="1:8" ht="18" thickBot="1" x14ac:dyDescent="0.55000000000000004">
      <c r="A99" s="126" t="s">
        <v>237</v>
      </c>
      <c r="B99" s="91"/>
    </row>
    <row r="100" spans="1:8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8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8" ht="18" thickBot="1" x14ac:dyDescent="0.55000000000000004">
      <c r="A102" s="86" t="s">
        <v>302</v>
      </c>
      <c r="B102" s="89">
        <v>30</v>
      </c>
      <c r="C102" s="96">
        <v>0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</row>
    <row r="103" spans="1:8" ht="18" thickBot="1" x14ac:dyDescent="0.55000000000000004">
      <c r="A103" s="86" t="s">
        <v>155</v>
      </c>
      <c r="B103" s="89">
        <v>30</v>
      </c>
      <c r="C103" s="96">
        <v>0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185"/>
    </row>
    <row r="104" spans="1:8" ht="18" thickBot="1" x14ac:dyDescent="0.55000000000000004">
      <c r="A104" s="86" t="s">
        <v>156</v>
      </c>
      <c r="B104" s="89">
        <v>30</v>
      </c>
      <c r="C104" s="96">
        <v>0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85"/>
    </row>
    <row r="105" spans="1:8" ht="18" thickBot="1" x14ac:dyDescent="0.55000000000000004">
      <c r="A105" s="86" t="s">
        <v>157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8" ht="18" thickBot="1" x14ac:dyDescent="0.55000000000000004">
      <c r="A106" s="86" t="s">
        <v>293</v>
      </c>
      <c r="B106" s="89">
        <v>30</v>
      </c>
      <c r="C106" s="96">
        <v>0.2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</row>
    <row r="107" spans="1:8" ht="18" thickBot="1" x14ac:dyDescent="0.55000000000000004">
      <c r="A107" s="86" t="s">
        <v>158</v>
      </c>
      <c r="B107" s="89">
        <v>30</v>
      </c>
      <c r="C107" s="96">
        <v>0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</row>
    <row r="108" spans="1:8" ht="18" thickBot="1" x14ac:dyDescent="0.55000000000000004">
      <c r="A108" s="86" t="s">
        <v>294</v>
      </c>
      <c r="B108" s="89">
        <v>30</v>
      </c>
      <c r="C108" s="96">
        <v>0.4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8" ht="18" thickBot="1" x14ac:dyDescent="0.55000000000000004">
      <c r="A109" s="86" t="s">
        <v>159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8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8" ht="18" thickBot="1" x14ac:dyDescent="0.55000000000000004">
      <c r="E111" s="127" t="s">
        <v>5</v>
      </c>
      <c r="F111" s="128">
        <f>SUM(F102:F109)</f>
        <v>0</v>
      </c>
      <c r="G111" s="87"/>
    </row>
    <row r="112" spans="1:8" ht="18" thickBot="1" x14ac:dyDescent="0.55000000000000004">
      <c r="D112" s="86"/>
      <c r="E112" s="129" t="s">
        <v>139</v>
      </c>
      <c r="F112" s="115">
        <f>H64-G81-F97-F111-F88</f>
        <v>309.55</v>
      </c>
    </row>
    <row r="114" spans="1:13" ht="18" thickBot="1" x14ac:dyDescent="0.55000000000000004">
      <c r="A114" s="117" t="s">
        <v>241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309.55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02" t="s">
        <v>154</v>
      </c>
      <c r="L124" s="198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03"/>
      <c r="L125" s="199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165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191"/>
      <c r="B134" s="191"/>
      <c r="C134" s="134"/>
      <c r="D134" s="86" t="s">
        <v>160</v>
      </c>
      <c r="E134" s="86" t="s">
        <v>161</v>
      </c>
      <c r="F134" s="86" t="s">
        <v>162</v>
      </c>
      <c r="G134" s="86" t="s">
        <v>163</v>
      </c>
      <c r="H134" s="86" t="s">
        <v>120</v>
      </c>
      <c r="I134" s="86" t="s">
        <v>164</v>
      </c>
    </row>
    <row r="135" spans="1:13" ht="18" thickBot="1" x14ac:dyDescent="0.55000000000000004">
      <c r="A135" s="191"/>
      <c r="B135" s="191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166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02" t="s">
        <v>170</v>
      </c>
      <c r="G142" s="135"/>
    </row>
    <row r="143" spans="1:13" ht="18" thickBot="1" x14ac:dyDescent="0.55000000000000004">
      <c r="A143" s="132" t="s">
        <v>167</v>
      </c>
      <c r="B143" s="133" t="s">
        <v>168</v>
      </c>
      <c r="C143" s="133" t="s">
        <v>126</v>
      </c>
      <c r="D143" s="133" t="s">
        <v>169</v>
      </c>
      <c r="E143" s="133" t="s">
        <v>151</v>
      </c>
      <c r="F143" s="203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02"/>
      <c r="G153" s="135"/>
    </row>
    <row r="154" spans="1:8" ht="18" thickBot="1" x14ac:dyDescent="0.55000000000000004">
      <c r="A154" s="132" t="s">
        <v>177</v>
      </c>
      <c r="B154" s="133" t="s">
        <v>151</v>
      </c>
      <c r="C154" s="133" t="s">
        <v>169</v>
      </c>
      <c r="D154" s="140" t="s">
        <v>178</v>
      </c>
      <c r="E154" s="133"/>
      <c r="F154" s="203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179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181</v>
      </c>
      <c r="B162" s="143" t="s">
        <v>180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182</v>
      </c>
    </row>
    <row r="172" spans="1:14" ht="18" thickBot="1" x14ac:dyDescent="0.55000000000000004">
      <c r="A172" s="187" t="s">
        <v>183</v>
      </c>
      <c r="B172" s="188"/>
      <c r="C172" s="188"/>
      <c r="D172" s="188"/>
      <c r="E172" s="188"/>
      <c r="F172" s="189"/>
      <c r="G172" s="144" t="s">
        <v>184</v>
      </c>
      <c r="N172" s="145"/>
    </row>
    <row r="173" spans="1:14" ht="19.5" customHeight="1" thickBot="1" x14ac:dyDescent="0.55000000000000004">
      <c r="A173" s="204"/>
      <c r="B173" s="205"/>
      <c r="C173" s="205"/>
      <c r="D173" s="205"/>
      <c r="E173" s="205"/>
      <c r="F173" s="206"/>
      <c r="G173" s="159"/>
    </row>
    <row r="174" spans="1:14" ht="18" thickBot="1" x14ac:dyDescent="0.55000000000000004">
      <c r="A174" s="204"/>
      <c r="B174" s="205"/>
      <c r="C174" s="205"/>
      <c r="D174" s="205"/>
      <c r="E174" s="205"/>
      <c r="F174" s="206"/>
      <c r="G174" s="159"/>
    </row>
    <row r="175" spans="1:14" ht="19.5" customHeight="1" thickBot="1" x14ac:dyDescent="0.55000000000000004">
      <c r="A175" s="204"/>
      <c r="B175" s="205"/>
      <c r="C175" s="205"/>
      <c r="D175" s="205"/>
      <c r="E175" s="205"/>
      <c r="F175" s="206"/>
      <c r="G175" s="159"/>
    </row>
    <row r="176" spans="1:14" ht="19.5" customHeight="1" thickBot="1" x14ac:dyDescent="0.55000000000000004">
      <c r="A176" s="204"/>
      <c r="B176" s="205"/>
      <c r="C176" s="205"/>
      <c r="D176" s="205"/>
      <c r="E176" s="205"/>
      <c r="F176" s="206"/>
      <c r="G176" s="159"/>
    </row>
    <row r="177" spans="1:7" ht="19.5" customHeight="1" thickBot="1" x14ac:dyDescent="0.55000000000000004">
      <c r="A177" s="204"/>
      <c r="B177" s="205"/>
      <c r="C177" s="205"/>
      <c r="D177" s="205"/>
      <c r="E177" s="205"/>
      <c r="F177" s="206"/>
      <c r="G177" s="159"/>
    </row>
    <row r="178" spans="1:7" ht="19.5" customHeight="1" thickBot="1" x14ac:dyDescent="0.55000000000000004">
      <c r="A178" s="204"/>
      <c r="B178" s="205"/>
      <c r="C178" s="205"/>
      <c r="D178" s="205"/>
      <c r="E178" s="205"/>
      <c r="F178" s="206"/>
      <c r="G178" s="159"/>
    </row>
    <row r="179" spans="1:7" ht="19.5" customHeight="1" thickBot="1" x14ac:dyDescent="0.55000000000000004">
      <c r="A179" s="204"/>
      <c r="B179" s="205"/>
      <c r="C179" s="205"/>
      <c r="D179" s="205"/>
      <c r="E179" s="205"/>
      <c r="F179" s="206"/>
      <c r="G179" s="159"/>
    </row>
    <row r="180" spans="1:7" ht="19.5" customHeight="1" thickBot="1" x14ac:dyDescent="0.55000000000000004">
      <c r="A180" s="204"/>
      <c r="B180" s="205"/>
      <c r="C180" s="205"/>
      <c r="D180" s="205"/>
      <c r="E180" s="205"/>
      <c r="F180" s="206"/>
      <c r="G180" s="159"/>
    </row>
    <row r="181" spans="1:7" ht="19.5" customHeight="1" thickBot="1" x14ac:dyDescent="0.55000000000000004">
      <c r="A181" s="204"/>
      <c r="B181" s="205"/>
      <c r="C181" s="205"/>
      <c r="D181" s="205"/>
      <c r="E181" s="205"/>
      <c r="F181" s="206"/>
      <c r="G181" s="159"/>
    </row>
    <row r="182" spans="1:7" ht="19.5" customHeight="1" thickBot="1" x14ac:dyDescent="0.55000000000000004">
      <c r="A182" s="204"/>
      <c r="B182" s="205"/>
      <c r="C182" s="205"/>
      <c r="D182" s="205"/>
      <c r="E182" s="205"/>
      <c r="F182" s="206"/>
      <c r="G182" s="159"/>
    </row>
    <row r="183" spans="1:7" ht="18" thickBot="1" x14ac:dyDescent="0.55000000000000004">
      <c r="A183" s="204"/>
      <c r="B183" s="205"/>
      <c r="C183" s="205"/>
      <c r="D183" s="205"/>
      <c r="E183" s="205"/>
      <c r="F183" s="206"/>
      <c r="G183" s="159"/>
    </row>
    <row r="184" spans="1:7" ht="18" thickBot="1" x14ac:dyDescent="0.55000000000000004">
      <c r="A184" s="212"/>
      <c r="B184" s="213"/>
      <c r="C184" s="213"/>
      <c r="D184" s="213"/>
      <c r="E184" s="213"/>
      <c r="F184" s="214"/>
      <c r="G184" s="159"/>
    </row>
    <row r="185" spans="1:7" ht="18" thickBot="1" x14ac:dyDescent="0.55000000000000004">
      <c r="A185" s="204"/>
      <c r="B185" s="205"/>
      <c r="C185" s="205"/>
      <c r="D185" s="205"/>
      <c r="E185" s="205"/>
      <c r="F185" s="206"/>
      <c r="G185" s="162"/>
    </row>
    <row r="186" spans="1:7" ht="18" thickBot="1" x14ac:dyDescent="0.55000000000000004">
      <c r="A186" s="204"/>
      <c r="B186" s="205"/>
      <c r="C186" s="205"/>
      <c r="D186" s="205"/>
      <c r="E186" s="205"/>
      <c r="F186" s="206"/>
      <c r="G186" s="162"/>
    </row>
    <row r="187" spans="1:7" ht="18" thickBot="1" x14ac:dyDescent="0.55000000000000004">
      <c r="A187" s="209"/>
      <c r="B187" s="210"/>
      <c r="C187" s="210"/>
      <c r="D187" s="210"/>
      <c r="E187" s="210"/>
      <c r="F187" s="211"/>
      <c r="G187" s="162"/>
    </row>
    <row r="188" spans="1:7" ht="18" thickBot="1" x14ac:dyDescent="0.55000000000000004">
      <c r="A188" s="204"/>
      <c r="B188" s="205"/>
      <c r="C188" s="205"/>
      <c r="D188" s="205"/>
      <c r="E188" s="205"/>
      <c r="F188" s="206"/>
      <c r="G188" s="159"/>
    </row>
    <row r="189" spans="1:7" ht="18" thickBot="1" x14ac:dyDescent="0.55000000000000004">
      <c r="A189" s="204"/>
      <c r="B189" s="205"/>
      <c r="C189" s="205"/>
      <c r="D189" s="205"/>
      <c r="E189" s="205"/>
      <c r="F189" s="206"/>
      <c r="G189" s="159"/>
    </row>
    <row r="190" spans="1:7" ht="18" thickBot="1" x14ac:dyDescent="0.55000000000000004">
      <c r="A190" s="209"/>
      <c r="B190" s="210"/>
      <c r="C190" s="210"/>
      <c r="D190" s="210"/>
      <c r="E190" s="210"/>
      <c r="F190" s="211"/>
      <c r="G190" s="159"/>
    </row>
    <row r="191" spans="1:7" ht="18" thickBot="1" x14ac:dyDescent="0.55000000000000004">
      <c r="A191" s="204"/>
      <c r="B191" s="210"/>
      <c r="C191" s="210"/>
      <c r="D191" s="210"/>
      <c r="E191" s="210"/>
      <c r="F191" s="211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187" t="s">
        <v>111</v>
      </c>
      <c r="F195" s="189"/>
      <c r="G195" s="115">
        <f>E115-L130-H135-G150-G159-C167-G193</f>
        <v>309.55</v>
      </c>
    </row>
  </sheetData>
  <sheetProtection algorithmName="SHA-512" hashValue="Fe7murSdLrSfmxBkrOfA53klETUI0VWauSELE8tGXVFufc8Ftg4t6VzQD7NrH4mQPlqoESnKHIEukKr5nOKb6Q==" saltValue="jbDwYHp/17ZZmRx2V/ONgw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Ferrocarriles!$G$5:$G$10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Colonias!$B$36:$B$43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Colonias!$B$36:$B$53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O24" sqref="O24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8" t="s">
        <v>190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</row>
    <row r="5" spans="1:20" ht="15.75" thickBot="1" x14ac:dyDescent="0.5">
      <c r="A5" s="83" t="s">
        <v>191</v>
      </c>
    </row>
    <row r="6" spans="1:20" ht="15.75" thickBot="1" x14ac:dyDescent="0.5">
      <c r="A6" s="50"/>
      <c r="B6" s="217" t="s">
        <v>160</v>
      </c>
      <c r="C6" s="217" t="s">
        <v>151</v>
      </c>
      <c r="D6" s="217" t="s">
        <v>189</v>
      </c>
      <c r="E6" s="217" t="s">
        <v>151</v>
      </c>
      <c r="F6" s="217" t="s">
        <v>150</v>
      </c>
      <c r="G6" s="217" t="s">
        <v>151</v>
      </c>
      <c r="H6" s="217" t="s">
        <v>152</v>
      </c>
      <c r="I6" s="217" t="s">
        <v>151</v>
      </c>
      <c r="J6" s="217" t="s">
        <v>153</v>
      </c>
      <c r="K6" s="241" t="s">
        <v>151</v>
      </c>
      <c r="N6" s="215" t="s">
        <v>192</v>
      </c>
      <c r="O6" s="215"/>
      <c r="P6" s="215"/>
    </row>
    <row r="7" spans="1:20" ht="15.75" thickBot="1" x14ac:dyDescent="0.5">
      <c r="A7" s="51" t="s">
        <v>181</v>
      </c>
      <c r="B7" s="218"/>
      <c r="C7" s="218"/>
      <c r="D7" s="218"/>
      <c r="E7" s="218"/>
      <c r="F7" s="218"/>
      <c r="G7" s="218"/>
      <c r="H7" s="218"/>
      <c r="I7" s="218"/>
      <c r="J7" s="218"/>
      <c r="K7" s="242"/>
      <c r="N7" s="7"/>
      <c r="O7" s="49" t="s">
        <v>120</v>
      </c>
      <c r="P7" s="49" t="s">
        <v>194</v>
      </c>
    </row>
    <row r="8" spans="1:20" ht="15.75" thickBot="1" x14ac:dyDescent="0.5">
      <c r="A8" s="49" t="s">
        <v>246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193</v>
      </c>
      <c r="O8" s="7"/>
      <c r="P8" s="52">
        <f>B37/1000000</f>
        <v>9.4</v>
      </c>
    </row>
    <row r="9" spans="1:20" ht="15.75" thickBot="1" x14ac:dyDescent="0.5">
      <c r="A9" s="152" t="s">
        <v>246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250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256</v>
      </c>
      <c r="B11" s="49" t="s">
        <v>251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54</v>
      </c>
      <c r="P11" s="7"/>
    </row>
    <row r="12" spans="1:20" ht="15.75" thickBot="1" x14ac:dyDescent="0.5">
      <c r="A12" s="49" t="s">
        <v>254</v>
      </c>
      <c r="B12" s="49" t="s">
        <v>251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95</v>
      </c>
      <c r="P12" s="52">
        <f>P8+P9</f>
        <v>10.220000000000001</v>
      </c>
    </row>
    <row r="13" spans="1:20" ht="15.75" thickBot="1" x14ac:dyDescent="0.5">
      <c r="A13" s="49" t="s">
        <v>252</v>
      </c>
      <c r="B13" s="49" t="s">
        <v>251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255</v>
      </c>
      <c r="B14" s="49" t="s">
        <v>251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253</v>
      </c>
      <c r="B15" s="49" t="s">
        <v>251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257</v>
      </c>
      <c r="C28" s="45"/>
      <c r="D28" s="167"/>
      <c r="E28" s="165"/>
      <c r="F28" s="166" t="s">
        <v>212</v>
      </c>
      <c r="G28" s="53">
        <f>B25+D25+H25+J25</f>
        <v>62</v>
      </c>
      <c r="I28" s="55" t="s">
        <v>111</v>
      </c>
      <c r="J28" s="59">
        <f>Econ!G195</f>
        <v>309.55</v>
      </c>
    </row>
    <row r="29" spans="1:18" ht="16.149999999999999" thickTop="1" thickBot="1" x14ac:dyDescent="0.5">
      <c r="A29" s="49" t="s">
        <v>197</v>
      </c>
      <c r="B29" s="49" t="s">
        <v>13</v>
      </c>
    </row>
    <row r="30" spans="1:18" ht="15.75" thickBot="1" x14ac:dyDescent="0.5">
      <c r="A30" s="56" t="s">
        <v>198</v>
      </c>
      <c r="B30" s="57" t="s">
        <v>258</v>
      </c>
      <c r="E30" s="215" t="s">
        <v>199</v>
      </c>
      <c r="F30" s="215"/>
      <c r="G30" s="215"/>
      <c r="H30" s="215"/>
      <c r="I30" s="215"/>
      <c r="J30" s="215"/>
      <c r="K30" s="215"/>
    </row>
    <row r="31" spans="1:18" ht="15.75" thickBot="1" x14ac:dyDescent="0.5">
      <c r="A31" s="44"/>
      <c r="B31" s="44"/>
      <c r="C31" s="44"/>
      <c r="E31" s="215" t="s">
        <v>64</v>
      </c>
      <c r="F31" s="215"/>
      <c r="G31" s="215"/>
      <c r="H31" s="49" t="s">
        <v>120</v>
      </c>
      <c r="I31" s="215" t="s">
        <v>200</v>
      </c>
      <c r="J31" s="215"/>
      <c r="K31" s="215"/>
    </row>
    <row r="32" spans="1:18" ht="15.75" thickBot="1" x14ac:dyDescent="0.5">
      <c r="A32" s="44"/>
      <c r="B32" s="44"/>
      <c r="C32" s="44"/>
      <c r="E32" s="219"/>
      <c r="F32" s="220"/>
      <c r="G32" s="221"/>
      <c r="H32" s="173"/>
      <c r="I32" s="219"/>
      <c r="J32" s="220"/>
      <c r="K32" s="221"/>
      <c r="R32" s="44"/>
    </row>
    <row r="33" spans="1:16" ht="15.75" thickBot="1" x14ac:dyDescent="0.5">
      <c r="A33" s="44"/>
      <c r="E33" s="219"/>
      <c r="F33" s="220"/>
      <c r="G33" s="221"/>
      <c r="H33" s="173"/>
      <c r="I33" s="219"/>
      <c r="J33" s="220"/>
      <c r="K33" s="221"/>
    </row>
    <row r="34" spans="1:16" ht="16.149999999999999" thickTop="1" thickBot="1" x14ac:dyDescent="0.5">
      <c r="A34" s="55" t="s">
        <v>9</v>
      </c>
      <c r="B34" s="55" t="s">
        <v>164</v>
      </c>
      <c r="C34" s="20" t="s">
        <v>9</v>
      </c>
      <c r="E34" s="219"/>
      <c r="F34" s="220"/>
      <c r="G34" s="221"/>
      <c r="H34" s="173"/>
      <c r="I34" s="219"/>
      <c r="J34" s="220"/>
      <c r="K34" s="221"/>
    </row>
    <row r="35" spans="1:16" ht="16.149999999999999" thickTop="1" thickBot="1" x14ac:dyDescent="0.5">
      <c r="A35" s="55" t="s">
        <v>201</v>
      </c>
      <c r="B35" s="60">
        <f>(B25+H25+J25)*200000</f>
        <v>6400000</v>
      </c>
      <c r="E35" s="219"/>
      <c r="F35" s="220"/>
      <c r="G35" s="221"/>
      <c r="H35" s="173"/>
      <c r="I35" s="219"/>
      <c r="J35" s="220"/>
      <c r="K35" s="221"/>
    </row>
    <row r="36" spans="1:16" ht="16.149999999999999" thickTop="1" thickBot="1" x14ac:dyDescent="0.5">
      <c r="A36" s="55" t="s">
        <v>202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15" t="s">
        <v>203</v>
      </c>
      <c r="H39" s="215"/>
      <c r="I39" s="215"/>
      <c r="J39" s="215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3" t="s">
        <v>181</v>
      </c>
      <c r="B48" s="216" t="s">
        <v>207</v>
      </c>
      <c r="C48" s="216" t="s">
        <v>151</v>
      </c>
      <c r="D48" s="216" t="s">
        <v>208</v>
      </c>
      <c r="E48" s="216" t="s">
        <v>151</v>
      </c>
      <c r="F48" s="216" t="s">
        <v>209</v>
      </c>
      <c r="G48" s="216" t="s">
        <v>151</v>
      </c>
      <c r="H48" s="216" t="s">
        <v>210</v>
      </c>
      <c r="I48" s="216" t="s">
        <v>151</v>
      </c>
      <c r="J48" s="216" t="s">
        <v>174</v>
      </c>
      <c r="K48" s="216" t="s">
        <v>151</v>
      </c>
      <c r="L48" s="216" t="s">
        <v>176</v>
      </c>
    </row>
    <row r="49" spans="1:12" ht="16.149999999999999" thickTop="1" thickBot="1" x14ac:dyDescent="0.5">
      <c r="A49" s="244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</row>
    <row r="50" spans="1:12" s="47" customFormat="1" ht="16.149999999999999" thickTop="1" thickBot="1" x14ac:dyDescent="0.5">
      <c r="A50" s="62" t="s">
        <v>259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259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260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261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262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263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257</v>
      </c>
      <c r="E63" s="49"/>
      <c r="F63" s="58" t="s">
        <v>211</v>
      </c>
      <c r="G63" s="53">
        <f>B64*0.5</f>
        <v>81.5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214</v>
      </c>
      <c r="B65" s="59">
        <f>ROUNDUP((B64/20)*5,0)</f>
        <v>41</v>
      </c>
      <c r="E65" s="215" t="s">
        <v>215</v>
      </c>
      <c r="F65" s="215"/>
      <c r="G65" s="215"/>
      <c r="H65" s="215"/>
      <c r="I65" s="215"/>
      <c r="J65" s="215"/>
      <c r="K65" s="215"/>
    </row>
    <row r="66" spans="1:16" ht="16.149999999999999" thickTop="1" thickBot="1" x14ac:dyDescent="0.5">
      <c r="A66" s="55" t="s">
        <v>164</v>
      </c>
      <c r="B66" s="55">
        <f>ROUNDUP((B64/20)*0.1,2)</f>
        <v>0.82000000000000006</v>
      </c>
      <c r="C66" s="20" t="s">
        <v>58</v>
      </c>
      <c r="E66" s="215" t="s">
        <v>216</v>
      </c>
      <c r="F66" s="215"/>
      <c r="G66" s="215"/>
      <c r="H66" s="49" t="s">
        <v>120</v>
      </c>
      <c r="I66" s="215" t="s">
        <v>200</v>
      </c>
      <c r="J66" s="215"/>
      <c r="K66" s="215"/>
    </row>
    <row r="67" spans="1:16" ht="15" customHeight="1" thickTop="1" thickBot="1" x14ac:dyDescent="0.5">
      <c r="E67" s="219"/>
      <c r="F67" s="220"/>
      <c r="G67" s="221"/>
      <c r="H67" s="173"/>
      <c r="I67" s="219"/>
      <c r="J67" s="220"/>
      <c r="K67" s="221"/>
    </row>
    <row r="68" spans="1:16" ht="15" customHeight="1" thickBot="1" x14ac:dyDescent="0.5">
      <c r="E68" s="219"/>
      <c r="F68" s="220"/>
      <c r="G68" s="221"/>
      <c r="H68" s="173"/>
      <c r="I68" s="219"/>
      <c r="J68" s="220"/>
      <c r="K68" s="221"/>
    </row>
    <row r="69" spans="1:16" ht="15" customHeight="1" thickBot="1" x14ac:dyDescent="0.5">
      <c r="E69" s="219"/>
      <c r="F69" s="220"/>
      <c r="G69" s="221"/>
      <c r="H69" s="173"/>
      <c r="I69" s="219"/>
      <c r="J69" s="220"/>
      <c r="K69" s="221"/>
    </row>
    <row r="70" spans="1:16" ht="15.75" thickBot="1" x14ac:dyDescent="0.5">
      <c r="E70" s="219"/>
      <c r="F70" s="220"/>
      <c r="G70" s="221"/>
      <c r="H70" s="173"/>
      <c r="I70" s="219"/>
      <c r="J70" s="220"/>
      <c r="K70" s="221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309.55</v>
      </c>
      <c r="I72" s="48"/>
    </row>
    <row r="75" spans="1:16" ht="15.75" thickBot="1" x14ac:dyDescent="0.5">
      <c r="A75" s="83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120</v>
      </c>
      <c r="D76" s="234" t="s">
        <v>181</v>
      </c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</row>
    <row r="77" spans="1:16" ht="15.75" thickBot="1" x14ac:dyDescent="0.5">
      <c r="A77" s="49" t="s">
        <v>222</v>
      </c>
      <c r="B77" s="49">
        <v>8</v>
      </c>
      <c r="C77" s="69"/>
      <c r="D77" s="235" t="s">
        <v>264</v>
      </c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37"/>
    </row>
    <row r="78" spans="1:16" ht="15.75" thickBot="1" x14ac:dyDescent="0.5">
      <c r="A78" s="49" t="s">
        <v>218</v>
      </c>
      <c r="B78" s="49">
        <v>12</v>
      </c>
      <c r="C78" s="70">
        <f>B78</f>
        <v>12</v>
      </c>
      <c r="D78" s="238" t="s">
        <v>265</v>
      </c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40"/>
    </row>
    <row r="79" spans="1:16" x14ac:dyDescent="0.45">
      <c r="A79" s="35"/>
      <c r="B79" s="35"/>
      <c r="C79" s="15"/>
      <c r="D79" s="252" t="s">
        <v>266</v>
      </c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4"/>
    </row>
    <row r="80" spans="1:16" x14ac:dyDescent="0.45">
      <c r="A80" s="35"/>
      <c r="B80" s="35"/>
      <c r="C80" s="15"/>
      <c r="D80" s="252" t="s">
        <v>295</v>
      </c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3"/>
      <c r="P80" s="254"/>
    </row>
    <row r="81" spans="1:16" x14ac:dyDescent="0.45">
      <c r="A81" s="35"/>
      <c r="B81" s="35"/>
      <c r="C81" s="15"/>
      <c r="D81" s="252" t="s">
        <v>267</v>
      </c>
      <c r="E81" s="253"/>
      <c r="F81" s="253"/>
      <c r="G81" s="253"/>
      <c r="H81" s="253"/>
      <c r="I81" s="253"/>
      <c r="J81" s="253"/>
      <c r="K81" s="253"/>
      <c r="L81" s="253"/>
      <c r="M81" s="253"/>
      <c r="N81" s="253"/>
      <c r="O81" s="253"/>
      <c r="P81" s="254"/>
    </row>
    <row r="82" spans="1:16" x14ac:dyDescent="0.45">
      <c r="A82" s="35"/>
      <c r="B82" s="35"/>
      <c r="C82" s="15"/>
      <c r="D82" s="255" t="s">
        <v>268</v>
      </c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7"/>
    </row>
    <row r="83" spans="1:16" ht="15.75" thickBot="1" x14ac:dyDescent="0.5">
      <c r="A83" s="35"/>
      <c r="B83" s="35"/>
      <c r="C83" s="15"/>
      <c r="D83" s="249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120</v>
      </c>
      <c r="D86" s="215" t="s">
        <v>181</v>
      </c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</row>
    <row r="87" spans="1:16" ht="15.75" thickBot="1" x14ac:dyDescent="0.5">
      <c r="A87" s="57" t="s">
        <v>222</v>
      </c>
      <c r="B87" s="57">
        <v>16</v>
      </c>
      <c r="C87" s="69"/>
      <c r="D87" s="245" t="s">
        <v>269</v>
      </c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120</v>
      </c>
      <c r="D90" s="215" t="s">
        <v>181</v>
      </c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22" t="s">
        <v>270</v>
      </c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4"/>
    </row>
    <row r="92" spans="1:16" ht="35.25" customHeight="1" thickBot="1" x14ac:dyDescent="0.5">
      <c r="D92" s="225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7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221</v>
      </c>
      <c r="B94" s="49" t="s">
        <v>169</v>
      </c>
      <c r="C94" s="49" t="s">
        <v>120</v>
      </c>
      <c r="D94" s="215" t="s">
        <v>181</v>
      </c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</row>
    <row r="95" spans="1:16" ht="15.75" thickBot="1" x14ac:dyDescent="0.5">
      <c r="A95" s="49"/>
      <c r="B95" s="49">
        <v>3</v>
      </c>
      <c r="C95" s="70">
        <f>B95*4</f>
        <v>12</v>
      </c>
      <c r="D95" s="228" t="s">
        <v>271</v>
      </c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30"/>
    </row>
    <row r="96" spans="1:16" ht="15.75" thickBot="1" x14ac:dyDescent="0.5">
      <c r="D96" s="231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3"/>
    </row>
    <row r="99" spans="1:17" x14ac:dyDescent="0.45">
      <c r="A99" s="167" t="s">
        <v>6</v>
      </c>
      <c r="B99" s="171">
        <f>C78+C88+C91+C95</f>
        <v>54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60</v>
      </c>
      <c r="D102" s="61">
        <f>H72</f>
        <v>309.55</v>
      </c>
    </row>
  </sheetData>
  <sheetProtection algorithmName="SHA-512" hashValue="Fo+4LHgXYpAHo4V7Eqt8mYTwSjQ6rR6s4xLShUNjFwBPe/Ux1AmFbUGWVnTQIGYqo2OLRpmC+auOsXGR7wxD3g==" saltValue="8PqRuGSpBFyvOok165b2O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5"/>
  <sheetViews>
    <sheetView showGridLines="0" topLeftCell="A9" workbookViewId="0">
      <selection activeCell="S27" sqref="S27"/>
    </sheetView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9" t="s">
        <v>244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1"/>
      <c r="C5" s="262" t="s">
        <v>224</v>
      </c>
      <c r="D5" s="263"/>
      <c r="E5" s="263"/>
      <c r="F5" s="263"/>
      <c r="G5" s="263"/>
      <c r="H5" s="263"/>
      <c r="I5" s="264"/>
      <c r="J5" s="17"/>
      <c r="K5" s="260" t="s">
        <v>225</v>
      </c>
      <c r="L5" s="260"/>
      <c r="M5" s="260"/>
      <c r="N5" s="260"/>
      <c r="O5" s="260"/>
      <c r="P5" s="260"/>
    </row>
    <row r="6" spans="1:16" s="11" customFormat="1" ht="18" thickBot="1" x14ac:dyDescent="0.55000000000000004">
      <c r="B6" s="261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131</v>
      </c>
      <c r="D7" s="41">
        <f>SUM(D11:D31)</f>
        <v>0</v>
      </c>
      <c r="E7" s="41">
        <f t="shared" ref="E7:I7" si="0">SUM(E11:E31)</f>
        <v>0</v>
      </c>
      <c r="F7" s="41">
        <f t="shared" si="0"/>
        <v>4</v>
      </c>
      <c r="G7" s="41">
        <f t="shared" si="0"/>
        <v>3</v>
      </c>
      <c r="H7" s="41">
        <f t="shared" si="0"/>
        <v>2</v>
      </c>
      <c r="I7" s="41">
        <f t="shared" si="0"/>
        <v>1</v>
      </c>
      <c r="J7" s="10"/>
      <c r="K7" s="41">
        <f>SUM(K11:K31)</f>
        <v>9</v>
      </c>
      <c r="L7" s="41">
        <f t="shared" ref="L7:P7" si="1">SUM(L11:L31)</f>
        <v>0</v>
      </c>
      <c r="M7" s="41">
        <f t="shared" si="1"/>
        <v>0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0" t="s">
        <v>226</v>
      </c>
      <c r="D9" s="260"/>
      <c r="E9" s="260"/>
      <c r="F9" s="260"/>
      <c r="G9" s="260"/>
      <c r="H9" s="260"/>
      <c r="I9" s="40"/>
      <c r="K9" s="260" t="s">
        <v>227</v>
      </c>
      <c r="L9" s="260"/>
      <c r="M9" s="260"/>
      <c r="N9" s="260"/>
      <c r="O9" s="260"/>
      <c r="P9" s="260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285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250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273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274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275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276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277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278</v>
      </c>
      <c r="C18" s="71">
        <v>39</v>
      </c>
      <c r="D18" s="177">
        <v>0</v>
      </c>
      <c r="E18" s="177">
        <v>0</v>
      </c>
      <c r="F18" s="177">
        <v>1</v>
      </c>
      <c r="G18" s="177">
        <v>0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1</v>
      </c>
      <c r="O18" s="177">
        <v>0</v>
      </c>
      <c r="P18" s="177">
        <v>0</v>
      </c>
    </row>
    <row r="19" spans="1:16" s="30" customFormat="1" ht="18" thickBot="1" x14ac:dyDescent="0.55000000000000004">
      <c r="A19" s="33"/>
      <c r="B19" s="12" t="s">
        <v>279</v>
      </c>
      <c r="C19" s="71">
        <v>4</v>
      </c>
      <c r="D19" s="177">
        <v>0</v>
      </c>
      <c r="E19" s="177">
        <v>0</v>
      </c>
      <c r="F19" s="177">
        <v>0</v>
      </c>
      <c r="G19" s="177">
        <v>0</v>
      </c>
      <c r="H19" s="177">
        <v>0</v>
      </c>
      <c r="I19" s="177">
        <v>0</v>
      </c>
      <c r="J19" s="178" t="s">
        <v>9</v>
      </c>
      <c r="K19" s="177">
        <v>0</v>
      </c>
      <c r="L19" s="177">
        <v>0</v>
      </c>
      <c r="M19" s="177">
        <v>0</v>
      </c>
      <c r="N19" s="177">
        <v>0</v>
      </c>
      <c r="O19" s="177">
        <v>0</v>
      </c>
      <c r="P19" s="177">
        <v>0</v>
      </c>
    </row>
    <row r="20" spans="1:16" s="30" customFormat="1" ht="18" thickBot="1" x14ac:dyDescent="0.55000000000000004">
      <c r="A20" s="33"/>
      <c r="B20" s="12" t="s">
        <v>280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281</v>
      </c>
      <c r="C21" s="71">
        <v>8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1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3" customFormat="1" ht="18" thickBot="1" x14ac:dyDescent="0.55000000000000004">
      <c r="B22" s="12" t="s">
        <v>254</v>
      </c>
      <c r="C22" s="71">
        <v>10</v>
      </c>
      <c r="D22" s="177">
        <v>0</v>
      </c>
      <c r="E22" s="177">
        <v>0</v>
      </c>
      <c r="F22" s="177">
        <v>0</v>
      </c>
      <c r="G22" s="177">
        <v>1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252</v>
      </c>
      <c r="C23" s="71">
        <v>5</v>
      </c>
      <c r="D23" s="177">
        <v>0</v>
      </c>
      <c r="E23" s="177">
        <v>0</v>
      </c>
      <c r="F23" s="177">
        <v>0</v>
      </c>
      <c r="G23" s="177">
        <v>0</v>
      </c>
      <c r="H23" s="177">
        <v>0</v>
      </c>
      <c r="I23" s="177">
        <v>0</v>
      </c>
      <c r="J23" s="178" t="s">
        <v>9</v>
      </c>
      <c r="K23" s="177">
        <v>0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282</v>
      </c>
      <c r="C24" s="71">
        <v>0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283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284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/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x14ac:dyDescent="0.5"/>
    <row r="33" spans="2:8" x14ac:dyDescent="0.5">
      <c r="D33" s="28"/>
    </row>
    <row r="34" spans="2:8" x14ac:dyDescent="0.5">
      <c r="B34" s="265" t="s">
        <v>236</v>
      </c>
      <c r="C34" s="266"/>
      <c r="D34" s="266"/>
      <c r="E34" s="266"/>
      <c r="F34" s="266"/>
      <c r="G34" s="267"/>
      <c r="H34" s="28"/>
    </row>
    <row r="35" spans="2:8" x14ac:dyDescent="0.5">
      <c r="B35" s="42" t="s">
        <v>183</v>
      </c>
      <c r="C35" s="42" t="s">
        <v>216</v>
      </c>
      <c r="D35" s="42" t="s">
        <v>228</v>
      </c>
      <c r="E35" s="153" t="s">
        <v>120</v>
      </c>
      <c r="F35" s="154" t="s">
        <v>10</v>
      </c>
      <c r="G35" s="42" t="s">
        <v>125</v>
      </c>
    </row>
    <row r="36" spans="2:8" x14ac:dyDescent="0.5">
      <c r="B36" s="42" t="str">
        <f>_xlfn.CONCAT(D36," en ",C36)</f>
        <v>Exótico 1 en Indochina</v>
      </c>
      <c r="C36" s="42" t="s">
        <v>250</v>
      </c>
      <c r="D36" s="42" t="s">
        <v>286</v>
      </c>
      <c r="E36" s="72">
        <v>60</v>
      </c>
      <c r="F36" s="155">
        <v>0</v>
      </c>
      <c r="G36" s="42" t="s">
        <v>13</v>
      </c>
    </row>
    <row r="37" spans="2:8" x14ac:dyDescent="0.5">
      <c r="B37" s="42" t="str">
        <f t="shared" ref="B37:B43" si="2">_xlfn.CONCAT(D37," en ",C37)</f>
        <v>Exótico 2 en Indochina</v>
      </c>
      <c r="C37" s="42" t="s">
        <v>250</v>
      </c>
      <c r="D37" s="42" t="s">
        <v>287</v>
      </c>
      <c r="E37" s="72">
        <v>60</v>
      </c>
      <c r="F37" s="155">
        <v>0</v>
      </c>
      <c r="G37" s="42" t="s">
        <v>13</v>
      </c>
    </row>
    <row r="38" spans="2:8" s="176" customFormat="1" x14ac:dyDescent="0.5">
      <c r="B38" s="42" t="str">
        <f t="shared" si="2"/>
        <v>Materia Prima en Algeria</v>
      </c>
      <c r="C38" s="42" t="s">
        <v>276</v>
      </c>
      <c r="D38" s="42" t="s">
        <v>288</v>
      </c>
      <c r="E38" s="72">
        <v>70</v>
      </c>
      <c r="F38" s="155">
        <v>0</v>
      </c>
      <c r="G38" s="42" t="s">
        <v>13</v>
      </c>
    </row>
    <row r="39" spans="2:8" s="176" customFormat="1" x14ac:dyDescent="0.5">
      <c r="B39" s="42" t="str">
        <f t="shared" si="2"/>
        <v>Exótico en Senegal</v>
      </c>
      <c r="C39" s="42" t="s">
        <v>278</v>
      </c>
      <c r="D39" s="42" t="s">
        <v>289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2"/>
        <v>Exótico en Costa Marfil</v>
      </c>
      <c r="C40" s="42" t="s">
        <v>290</v>
      </c>
      <c r="D40" s="42" t="s">
        <v>289</v>
      </c>
      <c r="E40" s="72">
        <v>65</v>
      </c>
      <c r="F40" s="155">
        <v>0</v>
      </c>
      <c r="G40" s="42" t="s">
        <v>13</v>
      </c>
    </row>
    <row r="41" spans="2:8" s="182" customFormat="1" x14ac:dyDescent="0.5">
      <c r="B41" s="42" t="str">
        <f t="shared" si="2"/>
        <v>Carbón en Senegal</v>
      </c>
      <c r="C41" s="42" t="s">
        <v>278</v>
      </c>
      <c r="D41" s="42" t="s">
        <v>98</v>
      </c>
      <c r="E41" s="72">
        <v>70</v>
      </c>
      <c r="F41" s="155">
        <v>0</v>
      </c>
      <c r="G41" s="42" t="s">
        <v>13</v>
      </c>
    </row>
    <row r="42" spans="2:8" s="186" customFormat="1" x14ac:dyDescent="0.5">
      <c r="B42" s="42" t="str">
        <f t="shared" si="2"/>
        <v>Exótico en Tombuctú</v>
      </c>
      <c r="C42" s="42" t="s">
        <v>304</v>
      </c>
      <c r="D42" s="42" t="s">
        <v>289</v>
      </c>
      <c r="E42" s="72">
        <v>65</v>
      </c>
      <c r="F42" s="155">
        <v>0</v>
      </c>
      <c r="G42" s="42" t="s">
        <v>123</v>
      </c>
    </row>
    <row r="43" spans="2:8" s="176" customFormat="1" x14ac:dyDescent="0.5">
      <c r="B43" s="42" t="str">
        <f t="shared" si="2"/>
        <v>Exótico en Congo Francés</v>
      </c>
      <c r="C43" s="42" t="s">
        <v>254</v>
      </c>
      <c r="D43" s="42" t="s">
        <v>289</v>
      </c>
      <c r="E43" s="72">
        <v>75</v>
      </c>
      <c r="F43" s="155">
        <v>0</v>
      </c>
      <c r="G43" s="42" t="s">
        <v>13</v>
      </c>
    </row>
    <row r="44" spans="2:8" x14ac:dyDescent="0.5">
      <c r="D44" s="258"/>
      <c r="E44" s="258"/>
      <c r="F44" s="13"/>
      <c r="G44" s="28"/>
    </row>
    <row r="45" spans="2:8" x14ac:dyDescent="0.5">
      <c r="D45" s="258"/>
      <c r="E45" s="258"/>
      <c r="F45" s="13"/>
      <c r="G45" s="28"/>
    </row>
    <row r="46" spans="2:8" x14ac:dyDescent="0.5">
      <c r="D46" s="258"/>
      <c r="E46" s="258"/>
      <c r="F46" s="258"/>
      <c r="G46" s="14"/>
    </row>
    <row r="49" spans="4:17" x14ac:dyDescent="0.5">
      <c r="D49" s="258"/>
      <c r="E49" s="258"/>
      <c r="F49" s="258"/>
      <c r="G49" s="258"/>
      <c r="H49" s="258"/>
      <c r="I49" s="258"/>
      <c r="K49" s="258"/>
      <c r="L49" s="258"/>
      <c r="M49" s="258"/>
      <c r="N49" s="258"/>
      <c r="O49" s="258"/>
      <c r="P49" s="258"/>
    </row>
    <row r="53" spans="4:17" x14ac:dyDescent="0.5">
      <c r="D53" s="258"/>
      <c r="E53" s="258"/>
      <c r="F53" s="14"/>
      <c r="G53" s="28"/>
      <c r="I53" s="28"/>
    </row>
    <row r="54" spans="4:17" x14ac:dyDescent="0.5">
      <c r="D54" s="258"/>
      <c r="E54" s="258"/>
      <c r="F54" s="14"/>
      <c r="G54" s="28"/>
    </row>
    <row r="55" spans="4:17" x14ac:dyDescent="0.5">
      <c r="D55" s="258"/>
      <c r="E55" s="258"/>
      <c r="F55" s="14"/>
      <c r="G55" s="28"/>
    </row>
    <row r="56" spans="4:17" x14ac:dyDescent="0.5">
      <c r="D56" s="258"/>
      <c r="E56" s="258"/>
      <c r="F56" s="14"/>
      <c r="G56" s="28"/>
    </row>
    <row r="57" spans="4:17" x14ac:dyDescent="0.5">
      <c r="D57" s="258"/>
      <c r="E57" s="258"/>
      <c r="F57" s="13"/>
      <c r="G57" s="28"/>
      <c r="I57" s="28"/>
    </row>
    <row r="58" spans="4:17" x14ac:dyDescent="0.5">
      <c r="D58" s="258"/>
      <c r="E58" s="258"/>
      <c r="F58" s="13"/>
      <c r="G58" s="28"/>
    </row>
    <row r="59" spans="4:17" x14ac:dyDescent="0.5">
      <c r="D59" s="258"/>
      <c r="E59" s="258"/>
      <c r="F59" s="258"/>
      <c r="G59" s="14"/>
    </row>
    <row r="60" spans="4:17" x14ac:dyDescent="0.5">
      <c r="D60" s="28"/>
      <c r="G60" s="14"/>
      <c r="H60" s="28"/>
    </row>
    <row r="61" spans="4:17" ht="17.649999999999999" customHeight="1" x14ac:dyDescent="0.5">
      <c r="Q61" s="32"/>
    </row>
    <row r="62" spans="4:17" x14ac:dyDescent="0.5"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4:17" x14ac:dyDescent="0.5"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</row>
    <row r="65" spans="2:17" x14ac:dyDescent="0.5">
      <c r="B65" s="28"/>
      <c r="E65" s="28"/>
    </row>
    <row r="66" spans="2:17" x14ac:dyDescent="0.5">
      <c r="C66" s="28"/>
    </row>
    <row r="67" spans="2:17" x14ac:dyDescent="0.5">
      <c r="D67" s="258"/>
      <c r="E67" s="258"/>
      <c r="F67" s="258"/>
      <c r="G67" s="258"/>
      <c r="H67" s="258"/>
      <c r="I67" s="258"/>
      <c r="K67" s="258"/>
      <c r="L67" s="258"/>
      <c r="M67" s="258"/>
      <c r="N67" s="258"/>
      <c r="O67" s="258"/>
      <c r="P67" s="258"/>
    </row>
    <row r="70" spans="2:17" x14ac:dyDescent="0.5">
      <c r="D70" s="28"/>
    </row>
    <row r="71" spans="2:17" x14ac:dyDescent="0.5">
      <c r="D71" s="258"/>
      <c r="E71" s="258"/>
      <c r="F71" s="14"/>
      <c r="G71" s="28"/>
    </row>
    <row r="72" spans="2:17" x14ac:dyDescent="0.5">
      <c r="D72" s="258"/>
      <c r="E72" s="258"/>
      <c r="F72" s="14"/>
    </row>
    <row r="73" spans="2:17" x14ac:dyDescent="0.5">
      <c r="D73" s="258"/>
      <c r="E73" s="258"/>
      <c r="F73" s="13"/>
    </row>
    <row r="74" spans="2:17" x14ac:dyDescent="0.5">
      <c r="D74" s="258"/>
      <c r="E74" s="258"/>
      <c r="F74" s="13"/>
    </row>
    <row r="75" spans="2:17" x14ac:dyDescent="0.5">
      <c r="D75" s="258"/>
      <c r="E75" s="258"/>
      <c r="F75" s="258"/>
      <c r="G75" s="14"/>
    </row>
    <row r="76" spans="2:17" ht="17.649999999999999" customHeight="1" x14ac:dyDescent="0.5">
      <c r="Q76" s="34"/>
    </row>
    <row r="77" spans="2:17" x14ac:dyDescent="0.5"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2:17" x14ac:dyDescent="0.5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</row>
    <row r="81" spans="4:16" x14ac:dyDescent="0.5">
      <c r="E81" s="14"/>
    </row>
    <row r="82" spans="4:16" x14ac:dyDescent="0.5">
      <c r="D82" s="258"/>
      <c r="E82" s="258"/>
      <c r="F82" s="258"/>
      <c r="G82" s="258"/>
      <c r="H82" s="258"/>
      <c r="I82" s="258"/>
      <c r="K82" s="258"/>
      <c r="L82" s="258"/>
      <c r="M82" s="258"/>
      <c r="N82" s="258"/>
      <c r="O82" s="258"/>
      <c r="P82" s="258"/>
    </row>
    <row r="86" spans="4:16" x14ac:dyDescent="0.5">
      <c r="D86" s="258"/>
      <c r="E86" s="258"/>
    </row>
    <row r="87" spans="4:16" x14ac:dyDescent="0.5">
      <c r="D87" s="258"/>
      <c r="E87" s="258"/>
      <c r="F87" s="14"/>
    </row>
    <row r="90" spans="4:16" x14ac:dyDescent="0.5">
      <c r="E90" s="14"/>
      <c r="F90" s="28"/>
      <c r="J90" s="28"/>
    </row>
    <row r="91" spans="4:16" x14ac:dyDescent="0.5">
      <c r="D91" s="258"/>
      <c r="E91" s="258"/>
      <c r="F91" s="258"/>
      <c r="G91" s="258"/>
      <c r="H91" s="258"/>
      <c r="I91" s="258"/>
      <c r="K91" s="258"/>
      <c r="L91" s="258"/>
      <c r="M91" s="258"/>
      <c r="N91" s="258"/>
      <c r="O91" s="258"/>
      <c r="P91" s="258"/>
    </row>
    <row r="95" spans="4:16" x14ac:dyDescent="0.5">
      <c r="D95" s="258"/>
      <c r="E95" s="258"/>
      <c r="F95" s="14"/>
      <c r="H95" s="28"/>
    </row>
    <row r="96" spans="4:16" x14ac:dyDescent="0.5">
      <c r="D96" s="258"/>
      <c r="E96" s="258"/>
      <c r="F96" s="14"/>
    </row>
    <row r="97" spans="2:17" x14ac:dyDescent="0.5">
      <c r="D97" s="258"/>
      <c r="E97" s="258"/>
      <c r="F97" s="13"/>
    </row>
    <row r="98" spans="2:17" x14ac:dyDescent="0.5">
      <c r="D98" s="258"/>
      <c r="E98" s="258"/>
      <c r="F98" s="258"/>
      <c r="G98" s="14"/>
    </row>
    <row r="99" spans="2:17" ht="18.75" customHeight="1" x14ac:dyDescent="0.5">
      <c r="Q99" s="34"/>
    </row>
    <row r="100" spans="2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</row>
    <row r="104" spans="2:17" x14ac:dyDescent="0.5">
      <c r="B104" s="28"/>
    </row>
    <row r="105" spans="2:17" x14ac:dyDescent="0.5">
      <c r="C105" s="28"/>
      <c r="I105" s="14"/>
    </row>
    <row r="107" spans="2:17" x14ac:dyDescent="0.5">
      <c r="E107" s="14"/>
      <c r="F107" s="28"/>
    </row>
    <row r="109" spans="2:17" x14ac:dyDescent="0.5">
      <c r="D109" s="258"/>
      <c r="E109" s="258"/>
      <c r="F109" s="14"/>
    </row>
    <row r="111" spans="2:17" x14ac:dyDescent="0.5">
      <c r="E111" s="14"/>
    </row>
    <row r="114" spans="4:16" x14ac:dyDescent="0.5">
      <c r="E114" s="14"/>
      <c r="F114" s="28"/>
    </row>
    <row r="115" spans="4:16" x14ac:dyDescent="0.5">
      <c r="D115" s="28"/>
    </row>
    <row r="116" spans="4:16" x14ac:dyDescent="0.5">
      <c r="D116" s="258"/>
      <c r="E116" s="258"/>
      <c r="F116" s="14"/>
      <c r="G116" s="28"/>
      <c r="I116" s="28"/>
    </row>
    <row r="117" spans="4:16" x14ac:dyDescent="0.5">
      <c r="D117" s="258"/>
      <c r="E117" s="258"/>
      <c r="F117" s="14"/>
      <c r="G117" s="28"/>
    </row>
    <row r="118" spans="4:16" x14ac:dyDescent="0.5">
      <c r="D118" s="258"/>
      <c r="E118" s="258"/>
      <c r="F118" s="14"/>
      <c r="G118" s="28"/>
    </row>
    <row r="119" spans="4:16" x14ac:dyDescent="0.5">
      <c r="D119" s="258"/>
      <c r="E119" s="258"/>
      <c r="F119" s="14"/>
      <c r="G119" s="14"/>
      <c r="I119" s="28"/>
    </row>
    <row r="120" spans="4:16" x14ac:dyDescent="0.5">
      <c r="D120" s="268"/>
      <c r="E120" s="268"/>
      <c r="F120" s="268"/>
      <c r="G120" s="268"/>
      <c r="H120" s="268"/>
      <c r="I120" s="268"/>
      <c r="J120" s="268"/>
      <c r="K120" s="268"/>
      <c r="L120" s="268"/>
      <c r="M120" s="268"/>
      <c r="N120" s="268"/>
      <c r="O120" s="268"/>
      <c r="P120" s="268"/>
    </row>
    <row r="121" spans="4:16" x14ac:dyDescent="0.5">
      <c r="E121" s="14"/>
      <c r="F121" s="28"/>
    </row>
    <row r="122" spans="4:16" x14ac:dyDescent="0.5">
      <c r="D122" s="258"/>
      <c r="E122" s="258"/>
    </row>
    <row r="123" spans="4:16" x14ac:dyDescent="0.5">
      <c r="D123" s="258"/>
      <c r="E123" s="258"/>
      <c r="F123" s="14"/>
      <c r="H123" s="28"/>
    </row>
    <row r="124" spans="4:16" x14ac:dyDescent="0.5">
      <c r="D124" s="258"/>
      <c r="E124" s="258"/>
      <c r="F124" s="258"/>
      <c r="G124" s="258"/>
      <c r="H124" s="258"/>
      <c r="I124" s="258"/>
      <c r="K124" s="258"/>
      <c r="L124" s="258"/>
      <c r="M124" s="258"/>
      <c r="N124" s="258"/>
      <c r="O124" s="258"/>
      <c r="P124" s="258"/>
    </row>
    <row r="127" spans="4:16" x14ac:dyDescent="0.5">
      <c r="G127" s="14"/>
    </row>
    <row r="128" spans="4:16" x14ac:dyDescent="0.5">
      <c r="G128" s="14"/>
    </row>
    <row r="129" spans="2:7" x14ac:dyDescent="0.5">
      <c r="E129" s="14"/>
      <c r="G129" s="14"/>
    </row>
    <row r="131" spans="2:7" x14ac:dyDescent="0.5">
      <c r="E131" s="14"/>
    </row>
    <row r="133" spans="2:7" x14ac:dyDescent="0.5">
      <c r="G133" s="14"/>
    </row>
    <row r="136" spans="2:7" x14ac:dyDescent="0.5">
      <c r="E136" s="14"/>
    </row>
    <row r="137" spans="2:7" x14ac:dyDescent="0.5">
      <c r="D137" s="258"/>
      <c r="E137" s="258"/>
    </row>
    <row r="138" spans="2:7" x14ac:dyDescent="0.5">
      <c r="D138" s="258"/>
      <c r="E138" s="258"/>
      <c r="F138" s="14"/>
    </row>
    <row r="140" spans="2:7" x14ac:dyDescent="0.5">
      <c r="B140" s="36"/>
    </row>
    <row r="141" spans="2:7" x14ac:dyDescent="0.5">
      <c r="B141" s="36"/>
      <c r="C141" s="36"/>
      <c r="F141" s="36"/>
    </row>
    <row r="142" spans="2:7" x14ac:dyDescent="0.5">
      <c r="B142" s="36"/>
      <c r="C142" s="36"/>
    </row>
    <row r="143" spans="2:7" x14ac:dyDescent="0.5">
      <c r="B143" s="36"/>
      <c r="C143" s="36"/>
    </row>
    <row r="144" spans="2:7" x14ac:dyDescent="0.5">
      <c r="B144" s="36"/>
      <c r="C144" s="36"/>
    </row>
    <row r="145" spans="2:16" x14ac:dyDescent="0.5">
      <c r="C145" s="36"/>
    </row>
    <row r="148" spans="2:16" x14ac:dyDescent="0.5">
      <c r="D148" s="28"/>
      <c r="K148" s="28"/>
    </row>
    <row r="149" spans="2:16" x14ac:dyDescent="0.5">
      <c r="B149" s="37"/>
      <c r="D149" s="258"/>
      <c r="E149" s="258"/>
      <c r="F149" s="258"/>
      <c r="G149" s="258"/>
      <c r="H149" s="258"/>
      <c r="I149" s="258"/>
      <c r="K149" s="258"/>
      <c r="L149" s="258"/>
      <c r="M149" s="258"/>
      <c r="N149" s="258"/>
      <c r="O149" s="258"/>
      <c r="P149" s="258"/>
    </row>
    <row r="150" spans="2:16" x14ac:dyDescent="0.5">
      <c r="C150" s="37"/>
    </row>
    <row r="154" spans="2:16" x14ac:dyDescent="0.5">
      <c r="D154" s="258"/>
      <c r="E154" s="258"/>
      <c r="F154" s="258"/>
      <c r="G154" s="258"/>
      <c r="H154" s="258"/>
      <c r="I154" s="258"/>
      <c r="K154" s="258"/>
      <c r="L154" s="258"/>
      <c r="M154" s="258"/>
      <c r="N154" s="258"/>
      <c r="O154" s="258"/>
      <c r="P154" s="258"/>
    </row>
    <row r="157" spans="2:16" x14ac:dyDescent="0.5">
      <c r="B157" s="28"/>
    </row>
    <row r="158" spans="2:16" x14ac:dyDescent="0.5">
      <c r="C158" s="28"/>
      <c r="D158" s="28"/>
      <c r="F158" s="38"/>
    </row>
    <row r="160" spans="2:16" x14ac:dyDescent="0.5"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</row>
    <row r="161" spans="4:16" x14ac:dyDescent="0.5">
      <c r="D161" s="258"/>
      <c r="E161" s="258"/>
      <c r="F161" s="258"/>
      <c r="G161" s="258"/>
      <c r="H161" s="258"/>
      <c r="I161" s="258"/>
      <c r="K161" s="258"/>
      <c r="L161" s="258"/>
      <c r="M161" s="258"/>
      <c r="N161" s="258"/>
      <c r="O161" s="258"/>
      <c r="P161" s="258"/>
    </row>
    <row r="165" spans="4:16" x14ac:dyDescent="0.5">
      <c r="E165" s="14"/>
      <c r="F165" s="28"/>
    </row>
  </sheetData>
  <sheetProtection algorithmName="SHA-512" hashValue="jffHOKLI4MUlbiRyawUbwTgePew3BIehEjmedZYXqr2Gb3FRckjW9AwhyJ0I7NFNUc6bCMztMlYD0BYMAHYYOw==" saltValue="fQka6af1vr7hBdMYd58QfQ==" spinCount="100000" sheet="1" objects="1" scenarios="1"/>
  <mergeCells count="54">
    <mergeCell ref="D137:E137"/>
    <mergeCell ref="D123:E123"/>
    <mergeCell ref="D124:I124"/>
    <mergeCell ref="D154:I154"/>
    <mergeCell ref="K154:P154"/>
    <mergeCell ref="D149:I149"/>
    <mergeCell ref="K149:P149"/>
    <mergeCell ref="D138:E138"/>
    <mergeCell ref="D82:I82"/>
    <mergeCell ref="D117:E117"/>
    <mergeCell ref="D120:P120"/>
    <mergeCell ref="D118:E118"/>
    <mergeCell ref="D119:E119"/>
    <mergeCell ref="K82:P82"/>
    <mergeCell ref="D87:E87"/>
    <mergeCell ref="D86:E86"/>
    <mergeCell ref="D98:F98"/>
    <mergeCell ref="D91:I91"/>
    <mergeCell ref="K91:P91"/>
    <mergeCell ref="D95:E95"/>
    <mergeCell ref="D96:E96"/>
    <mergeCell ref="D97:E97"/>
    <mergeCell ref="D56:E56"/>
    <mergeCell ref="D74:E74"/>
    <mergeCell ref="D75:F75"/>
    <mergeCell ref="D57:E57"/>
    <mergeCell ref="D58:E58"/>
    <mergeCell ref="D59:F59"/>
    <mergeCell ref="D67:I67"/>
    <mergeCell ref="B1:P1"/>
    <mergeCell ref="K9:P9"/>
    <mergeCell ref="D45:E45"/>
    <mergeCell ref="B5:B6"/>
    <mergeCell ref="K5:P5"/>
    <mergeCell ref="D44:E44"/>
    <mergeCell ref="C5:I5"/>
    <mergeCell ref="C9:H9"/>
    <mergeCell ref="B34:G34"/>
    <mergeCell ref="D161:I161"/>
    <mergeCell ref="K161:P161"/>
    <mergeCell ref="K124:P124"/>
    <mergeCell ref="D46:F46"/>
    <mergeCell ref="D49:I49"/>
    <mergeCell ref="K49:P49"/>
    <mergeCell ref="D53:E53"/>
    <mergeCell ref="K67:P67"/>
    <mergeCell ref="D71:E71"/>
    <mergeCell ref="D72:E72"/>
    <mergeCell ref="D73:E73"/>
    <mergeCell ref="D55:E55"/>
    <mergeCell ref="D109:E109"/>
    <mergeCell ref="D122:E122"/>
    <mergeCell ref="D116:E116"/>
    <mergeCell ref="D54:E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L11" sqref="L11"/>
    </sheetView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9" x14ac:dyDescent="0.35">
      <c r="C1" s="74" t="s">
        <v>5</v>
      </c>
      <c r="D1" s="73">
        <f>SUM(D4:D46)</f>
        <v>0</v>
      </c>
      <c r="E1" s="275"/>
    </row>
    <row r="2" spans="1:9" s="26" customFormat="1" ht="13.15" thickBot="1" x14ac:dyDescent="0.4"/>
    <row r="3" spans="1:9" s="26" customFormat="1" x14ac:dyDescent="0.35">
      <c r="A3" s="269" t="s">
        <v>234</v>
      </c>
      <c r="B3" s="269"/>
      <c r="C3" s="269"/>
      <c r="D3" s="269"/>
      <c r="E3" s="269"/>
      <c r="G3" s="270" t="s">
        <v>235</v>
      </c>
      <c r="H3" s="271"/>
      <c r="I3" s="272"/>
    </row>
    <row r="4" spans="1:9" x14ac:dyDescent="0.35">
      <c r="A4" s="269" t="s">
        <v>229</v>
      </c>
      <c r="B4" s="269"/>
      <c r="C4" s="269"/>
      <c r="D4" s="276" t="s">
        <v>230</v>
      </c>
      <c r="E4" s="276"/>
      <c r="G4" s="77" t="s">
        <v>229</v>
      </c>
      <c r="H4" s="75" t="s">
        <v>120</v>
      </c>
      <c r="I4" s="78" t="s">
        <v>126</v>
      </c>
    </row>
    <row r="5" spans="1:9" x14ac:dyDescent="0.35">
      <c r="A5" s="269" t="s">
        <v>292</v>
      </c>
      <c r="B5" s="269"/>
      <c r="C5" s="269"/>
      <c r="D5" s="276" t="s">
        <v>296</v>
      </c>
      <c r="E5" s="276">
        <v>1891</v>
      </c>
      <c r="G5" s="77" t="s">
        <v>272</v>
      </c>
      <c r="H5" s="76">
        <v>40</v>
      </c>
      <c r="I5" s="78">
        <v>2</v>
      </c>
    </row>
    <row r="6" spans="1:9" x14ac:dyDescent="0.35">
      <c r="A6" s="269" t="s">
        <v>297</v>
      </c>
      <c r="B6" s="269"/>
      <c r="C6" s="269"/>
      <c r="D6" s="277" t="s">
        <v>303</v>
      </c>
      <c r="E6" s="277">
        <v>1895</v>
      </c>
      <c r="G6" s="77" t="s">
        <v>291</v>
      </c>
      <c r="H6" s="76">
        <v>40</v>
      </c>
      <c r="I6" s="78">
        <v>2</v>
      </c>
    </row>
    <row r="7" spans="1:9" x14ac:dyDescent="0.35">
      <c r="A7" s="269"/>
      <c r="B7" s="269"/>
      <c r="C7" s="269"/>
      <c r="D7" s="277"/>
      <c r="E7" s="277"/>
      <c r="G7" s="77"/>
      <c r="H7" s="76"/>
      <c r="I7" s="78"/>
    </row>
    <row r="8" spans="1:9" x14ac:dyDescent="0.35">
      <c r="A8" s="269"/>
      <c r="B8" s="269"/>
      <c r="C8" s="269"/>
      <c r="D8" s="277"/>
      <c r="E8" s="277"/>
      <c r="G8" s="77"/>
      <c r="H8" s="76"/>
      <c r="I8" s="78"/>
    </row>
    <row r="9" spans="1:9" x14ac:dyDescent="0.35">
      <c r="A9" s="269"/>
      <c r="B9" s="269"/>
      <c r="C9" s="269"/>
      <c r="D9" s="276"/>
      <c r="E9" s="276"/>
      <c r="G9" s="77"/>
      <c r="H9" s="76"/>
      <c r="I9" s="78"/>
    </row>
    <row r="10" spans="1:9" x14ac:dyDescent="0.35">
      <c r="A10" s="269"/>
      <c r="B10" s="269"/>
      <c r="C10" s="269"/>
      <c r="D10" s="277"/>
      <c r="E10" s="277"/>
      <c r="G10" s="77"/>
      <c r="H10" s="76"/>
      <c r="I10" s="78"/>
    </row>
    <row r="11" spans="1:9" x14ac:dyDescent="0.35">
      <c r="A11" s="269"/>
      <c r="B11" s="269"/>
      <c r="C11" s="269"/>
      <c r="D11" s="276"/>
      <c r="E11" s="276"/>
      <c r="G11" s="77"/>
      <c r="H11" s="76"/>
      <c r="I11" s="78"/>
    </row>
    <row r="12" spans="1:9" x14ac:dyDescent="0.35">
      <c r="A12" s="269"/>
      <c r="B12" s="269"/>
      <c r="C12" s="269"/>
      <c r="D12" s="276"/>
      <c r="E12" s="276"/>
      <c r="G12" s="77"/>
      <c r="H12" s="76"/>
      <c r="I12" s="78"/>
    </row>
    <row r="13" spans="1:9" x14ac:dyDescent="0.35">
      <c r="A13" s="269"/>
      <c r="B13" s="269"/>
      <c r="C13" s="269"/>
      <c r="D13" s="276"/>
      <c r="E13" s="276"/>
      <c r="G13" s="77"/>
      <c r="H13" s="76"/>
      <c r="I13" s="78"/>
    </row>
    <row r="14" spans="1:9" ht="13.15" thickBot="1" x14ac:dyDescent="0.4">
      <c r="A14" s="269"/>
      <c r="B14" s="269"/>
      <c r="C14" s="269"/>
      <c r="D14" s="276"/>
      <c r="E14" s="276"/>
      <c r="G14" s="79"/>
      <c r="H14" s="174"/>
      <c r="I14" s="80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W2A0leOmetu8SWeT4i1J6GiTWrxeGhCPvT0Lazr9tPgWfc4IpsO3db1A60ORdXelcYVmWB/fkXhm8Bn7W2Yf0A==" saltValue="sdoaRWkkGeshGxXHOaOdr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3" t="s">
        <v>29</v>
      </c>
      <c r="P1" s="273" t="s">
        <v>32</v>
      </c>
      <c r="Q1" s="273" t="s">
        <v>33</v>
      </c>
    </row>
    <row r="2" spans="1:21" x14ac:dyDescent="0.5">
      <c r="I2" s="273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3"/>
      <c r="Q2" s="273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26</v>
      </c>
      <c r="T7" s="1" t="s">
        <v>188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4" t="s">
        <v>48</v>
      </c>
      <c r="K11" s="274"/>
      <c r="L11" s="274"/>
      <c r="M11" s="274"/>
      <c r="N11" s="274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38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57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2021-01-09T23:29:12Z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