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4\Inicio\"/>
    </mc:Choice>
  </mc:AlternateContent>
  <xr:revisionPtr revIDLastSave="0" documentId="13_ncr:1_{52682EB7-BAB3-4987-848D-1DB722C6C365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<sst xmlns="http://schemas.openxmlformats.org/spreadsheetml/2006/main" count="567" uniqueCount="266">
  <si>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</si>
  <si>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</si>
  <si>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</si>
  <si>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</si>
  <si>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</si>
  <si>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</si>
  <si>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</si>
  <si>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</si>
  <si>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</si>
  <si>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</si>
  <si>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</si>
  <si>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</si>
  <si>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</si>
  <si>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</si>
  <si>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</si>
  <si>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</si>
  <si>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</si>
  <si>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</si>
  <si>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</si>
  <si>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</si>
  <si>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</si>
  <si>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</si>
  <si>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</si>
  <si>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</si>
  <si>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</si>
  <si>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</si>
  <si>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</si>
  <si>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</si>
  <si>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</si>
  <si>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</si>
  <si>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</si>
  <si>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</si>
  <si>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</si>
  <si>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</si>
  <si>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</si>
  <si>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</si>
  <si>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</si>
  <si>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</si>
  <si>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</si>
  <si>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</si>
  <si>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</si>
  <si>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</si>
  <si>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</si>
  <si>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</si>
  <si>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</si>
  <si>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</si>
  <si>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</si>
  <si>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</si>
  <si>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</si>
  <si>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</si>
  <si>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</si>
  <si>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</si>
  <si>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</si>
  <si>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</si>
  <si>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</si>
  <si>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</si>
  <si>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</si>
  <si>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</si>
  <si>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</si>
  <si>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</si>
  <si>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</si>
  <si>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</si>
  <si>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</si>
  <si>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</si>
  <si>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</si>
  <si>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</si>
  <si>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</si>
  <si>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</si>
  <si>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</si>
  <si>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</si>
  <si>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</si>
  <si>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</si>
  <si>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</si>
  <si>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</si>
  <si>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</si>
  <si>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</si>
  <si>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</si>
  <si>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</si>
  <si>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</si>
  <si>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</si>
  <si>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</si>
  <si>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</si>
  <si>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</si>
  <si>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</si>
  <si>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</si>
  <si>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</si>
  <si>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</si>
  <si>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</si>
  <si>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</si>
  <si>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</si>
  <si>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</si>
  <si>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</si>
  <si>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</si>
  <si>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</si>
  <si>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</si>
  <si>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</si>
  <si>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</si>
  <si>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</si>
  <si>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</si>
  <si>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</si>
  <si>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</si>
  <si>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</si>
  <si>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</si>
  <si>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</si>
  <si>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</si>
  <si>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</si>
  <si>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</si>
  <si>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</si>
  <si>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</si>
  <si>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</si>
  <si>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</si>
  <si>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</si>
  <si>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</si>
  <si>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</si>
  <si>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</si>
  <si>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</si>
  <si>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</si>
  <si>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</si>
  <si>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</si>
  <si>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</si>
  <si>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</si>
  <si>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</si>
  <si>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</si>
  <si>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</si>
  <si>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</si>
  <si>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</si>
  <si>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</si>
  <si>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</si>
  <si>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</si>
  <si>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</si>
  <si>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</si>
  <si>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</si>
  <si>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</si>
  <si>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</si>
  <si>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</si>
  <si>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</si>
  <si>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</si>
  <si>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</si>
  <si>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</si>
  <si>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</si>
  <si>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</si>
  <si>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</si>
  <si>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</si>
  <si>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</si>
  <si>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</si>
  <si>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</si>
  <si>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</si>
  <si>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</si>
  <si>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</si>
  <si>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</si>
  <si>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</si>
  <si>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</si>
  <si>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</si>
  <si>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</si>
  <si>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</si>
  <si>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</si>
  <si>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</si>
  <si>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</si>
  <si>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</si>
  <si>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</si>
  <si>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</si>
  <si>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</si>
  <si>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</si>
  <si>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</si>
  <si>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</si>
  <si>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</si>
  <si>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</si>
  <si>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</si>
  <si>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</si>
  <si>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</si>
  <si>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</si>
  <si>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</si>
  <si>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</si>
  <si>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</si>
  <si>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</si>
  <si>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</si>
  <si>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</si>
  <si>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</si>
  <si>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</si>
  <si>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</si>
  <si>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</si>
  <si>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</si>
  <si>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</si>
  <si>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</si>
  <si>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</si>
  <si>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</si>
  <si>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</si>
  <si>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</si>
  <si>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</si>
  <si>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</si>
  <si>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</si>
  <si>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</si>
  <si>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</si>
  <si>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</si>
  <si>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</si>
  <si>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</si>
  <si>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</si>
  <si>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</si>
  <si>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</si>
  <si>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</si>
  <si>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</si>
  <si>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</si>
  <si>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</si>
  <si>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</si>
  <si>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</si>
  <si>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</si>
  <si>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</si>
  <si>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</si>
  <si>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</si>
  <si>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</si>
  <si>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</si>
  <si>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</si>
  <si>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</si>
  <si>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</si>
  <si>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</si>
  <si>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</si>
  <si>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</si>
  <si>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</si>
  <si>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</si>
  <si>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</si>
  <si>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</si>
  <si>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</si>
  <si>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</si>
  <si>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</si>
  <si>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</si>
  <si>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</si>
  <si>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</si>
  <si>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</si>
  <si>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</si>
  <si>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</si>
  <si>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</si>
  <si>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</si>
  <si>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</si>
  <si>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</si>
  <si>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</si>
  <si>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</si>
  <si>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</si>
  <si>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</si>
  <si>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</si>
  <si>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</si>
  <si>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</si>
  <si>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</si>
  <si>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</si>
  <si>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</si>
  <si>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</si>
  <si>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</si>
  <si>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</si>
  <si>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Rápido</t>
  </si>
  <si>
    <t>Media</t>
  </si>
  <si>
    <t>6 sem</t>
  </si>
  <si>
    <t xml:space="preserve"> Osaka, Tokyo </t>
  </si>
  <si>
    <t>nada</t>
  </si>
  <si>
    <t>Mat primas</t>
  </si>
  <si>
    <t>Taiwán</t>
  </si>
  <si>
    <t>Taiwan</t>
  </si>
  <si>
    <t>España (3 años, presupuesto '94 incluido)
Exoticos, Comida B+1. Raw Base.</t>
  </si>
  <si>
    <t>Siam ('96) Base</t>
  </si>
  <si>
    <t>Peru ('94) Base</t>
  </si>
  <si>
    <t>Canton-Hankow</t>
  </si>
  <si>
    <t>Pusan-Mukden</t>
  </si>
  <si>
    <t>Yokohama, Osaka, Tokio</t>
  </si>
  <si>
    <t>Yokohama(3), Osaka(2), Tokio (3)</t>
  </si>
  <si>
    <t>Expansión II</t>
  </si>
  <si>
    <t>Expansión I</t>
  </si>
  <si>
    <t>Taipei.</t>
  </si>
  <si>
    <t>Suwakin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</si>
</sst>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C9" sqref="C9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3" t="s">
        <v>231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1894</v>
      </c>
    </row>
    <row r="4" spans="1:16" ht="18" thickBot="1" x14ac:dyDescent="0.55000000000000004">
      <c r="A4" s="87" t="s">
        <v>62</v>
      </c>
      <c r="B4" s="87">
        <v>39.28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37.33</v>
      </c>
    </row>
    <row r="6" spans="1:16" ht="18" thickBot="1" x14ac:dyDescent="0.55000000000000004">
      <c r="A6" s="87" t="s">
        <v>64</v>
      </c>
      <c r="B6" s="87" t="s">
        <v>66</v>
      </c>
    </row>
    <row r="7" spans="1:16" ht="18" thickBot="1" x14ac:dyDescent="0.55000000000000004">
      <c r="A7" s="180" t="s">
        <v>65</v>
      </c>
      <c r="B7" s="182"/>
      <c r="G7" s="185" t="s">
        <v>78</v>
      </c>
      <c r="H7" s="185"/>
      <c r="I7" s="90">
        <v>80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186.64999999999998</v>
      </c>
      <c r="C8" s="92"/>
      <c r="G8" s="185" t="s">
        <v>79</v>
      </c>
      <c r="H8" s="185"/>
      <c r="I8" s="90">
        <f>I7*J13</f>
        <v>24</v>
      </c>
    </row>
    <row r="9" spans="1:16" ht="18" thickBot="1" x14ac:dyDescent="0.55000000000000004">
      <c r="A9" s="87" t="s">
        <v>73</v>
      </c>
      <c r="B9" s="90">
        <f>Colonias!C7+Ferrocarriles!D1</f>
        <v>25</v>
      </c>
      <c r="C9" s="92"/>
      <c r="H9" s="87" t="s">
        <v>2</v>
      </c>
      <c r="I9" s="90">
        <f>SUM(I7:I8)</f>
        <v>104</v>
      </c>
      <c r="J9" s="93"/>
    </row>
    <row r="10" spans="1:16" ht="18" thickBot="1" x14ac:dyDescent="0.55000000000000004">
      <c r="A10" s="87" t="s">
        <v>74</v>
      </c>
      <c r="B10" s="90">
        <v>-104</v>
      </c>
    </row>
    <row r="11" spans="1:16" ht="18" thickBot="1" x14ac:dyDescent="0.55000000000000004">
      <c r="A11" s="87" t="s">
        <v>75</v>
      </c>
      <c r="B11" s="90">
        <f>Militar!O12</f>
        <v>14</v>
      </c>
      <c r="J11" s="94"/>
      <c r="K11" s="186"/>
    </row>
    <row r="12" spans="1:16" ht="19.5" customHeight="1" thickBot="1" x14ac:dyDescent="0.55000000000000004">
      <c r="A12" s="94"/>
      <c r="B12" s="95"/>
      <c r="C12" s="94"/>
      <c r="D12" s="186"/>
      <c r="G12" s="184"/>
      <c r="H12" s="184"/>
      <c r="I12" s="96"/>
      <c r="J12" s="87" t="s">
        <v>81</v>
      </c>
      <c r="K12" s="186"/>
    </row>
    <row r="13" spans="1:16" ht="18" thickBot="1" x14ac:dyDescent="0.55000000000000004">
      <c r="A13" s="94"/>
      <c r="B13" s="95"/>
      <c r="C13" s="94"/>
      <c r="D13" s="186"/>
      <c r="G13" s="185" t="s">
        <v>80</v>
      </c>
      <c r="H13" s="185"/>
      <c r="I13" s="87" t="s">
        <v>22</v>
      </c>
      <c r="J13" s="97">
        <v>0.3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93.649999999999977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3" t="s">
        <v>233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7" t="s">
        <v>86</v>
      </c>
      <c r="J20" s="187"/>
      <c r="K20" s="187"/>
      <c r="L20" s="187"/>
      <c r="M20" s="187"/>
      <c r="N20" s="187"/>
    </row>
    <row r="21" spans="1:17" ht="18.399999999999999" thickTop="1" thickBot="1" x14ac:dyDescent="0.55000000000000004">
      <c r="A21" s="87" t="s">
        <v>82</v>
      </c>
      <c r="B21" s="87">
        <v>7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187" t="s">
        <v>89</v>
      </c>
      <c r="L21" s="187"/>
      <c r="M21" s="187" t="s">
        <v>90</v>
      </c>
      <c r="N21" s="187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5.2373333333333338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-5.2373333333333338</v>
      </c>
      <c r="C25" s="103">
        <f>C21-C24</f>
        <v>0</v>
      </c>
      <c r="D25" s="104">
        <f>D23</f>
        <v>2</v>
      </c>
      <c r="E25" s="103">
        <f>E23-E24</f>
        <v>-4</v>
      </c>
      <c r="F25" s="104">
        <f>F23</f>
        <v>1</v>
      </c>
      <c r="G25" s="104">
        <f>G23</f>
        <v>1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8" t="s">
        <v>98</v>
      </c>
      <c r="P29" s="188"/>
      <c r="Q29" s="188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3" t="s">
        <v>232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</row>
    <row r="38" spans="1:16" ht="18" thickBot="1" x14ac:dyDescent="0.55000000000000004"/>
    <row r="39" spans="1:16" ht="18" thickBot="1" x14ac:dyDescent="0.55000000000000004">
      <c r="B39" s="180" t="s">
        <v>109</v>
      </c>
      <c r="C39" s="181"/>
      <c r="D39" s="182"/>
      <c r="J39" s="180" t="s">
        <v>110</v>
      </c>
      <c r="K39" s="181"/>
      <c r="L39" s="181"/>
      <c r="M39" s="182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ht="35.25" x14ac:dyDescent="0.5">
      <c r="A41" s="179" t="s">
        <v>255</v>
      </c>
      <c r="B41" s="148"/>
      <c r="C41" s="148">
        <v>1</v>
      </c>
      <c r="D41" s="148"/>
      <c r="E41" s="148"/>
      <c r="F41" s="148"/>
      <c r="G41" s="148"/>
      <c r="H41" s="148">
        <v>46</v>
      </c>
      <c r="J41" s="148"/>
      <c r="K41" s="148"/>
      <c r="L41" s="148">
        <v>1</v>
      </c>
      <c r="M41" s="148">
        <v>3</v>
      </c>
      <c r="N41" s="148"/>
      <c r="O41" s="148"/>
      <c r="P41" s="148">
        <v>11</v>
      </c>
    </row>
    <row r="42" spans="1:16" x14ac:dyDescent="0.5">
      <c r="A42" s="147" t="s">
        <v>256</v>
      </c>
      <c r="B42" s="148"/>
      <c r="C42" s="148"/>
      <c r="D42" s="148"/>
      <c r="E42" s="148"/>
      <c r="F42" s="148"/>
      <c r="G42" s="148"/>
      <c r="H42" s="148">
        <v>11</v>
      </c>
      <c r="J42" s="148"/>
      <c r="K42" s="148"/>
      <c r="L42" s="148"/>
      <c r="M42" s="148">
        <v>1</v>
      </c>
      <c r="N42" s="148"/>
      <c r="O42" s="148"/>
      <c r="P42" s="148"/>
    </row>
    <row r="43" spans="1:16" x14ac:dyDescent="0.5">
      <c r="A43" s="147" t="s">
        <v>257</v>
      </c>
      <c r="B43" s="148"/>
      <c r="C43" s="148"/>
      <c r="D43" s="148"/>
      <c r="E43" s="148"/>
      <c r="F43" s="148"/>
      <c r="G43" s="148"/>
      <c r="H43" s="149">
        <v>10</v>
      </c>
      <c r="J43" s="148"/>
      <c r="K43" s="148"/>
      <c r="L43" s="148">
        <v>1</v>
      </c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1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-67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2</v>
      </c>
      <c r="M53" s="108">
        <f t="shared" si="8"/>
        <v>4</v>
      </c>
      <c r="N53" s="108">
        <f t="shared" si="8"/>
        <v>0</v>
      </c>
      <c r="O53" s="108">
        <f t="shared" si="8"/>
        <v>0</v>
      </c>
      <c r="P53" s="113">
        <f xml:space="preserve"> SUM(P41:P51)-P52</f>
        <v>11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-5.2373333333333338</v>
      </c>
      <c r="C56" s="101">
        <f t="shared" si="9"/>
        <v>-1</v>
      </c>
      <c r="D56" s="101">
        <f t="shared" si="9"/>
        <v>4</v>
      </c>
      <c r="E56" s="101">
        <f t="shared" si="9"/>
        <v>0</v>
      </c>
      <c r="F56" s="101">
        <f t="shared" si="9"/>
        <v>1</v>
      </c>
      <c r="G56" s="101">
        <f t="shared" si="9"/>
        <v>1</v>
      </c>
      <c r="H56" s="116">
        <f>B15+H53+P53</f>
        <v>37.649999999999977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-5.2373333333333338</v>
      </c>
      <c r="C64" s="101">
        <f>C56</f>
        <v>-1</v>
      </c>
      <c r="D64" s="101">
        <f>D56-D60</f>
        <v>4</v>
      </c>
      <c r="E64" s="101">
        <f>E63+E56</f>
        <v>0</v>
      </c>
      <c r="F64" s="101">
        <f>F56-F61-F62</f>
        <v>1</v>
      </c>
      <c r="G64" s="101">
        <f>G56-G61-G62</f>
        <v>1</v>
      </c>
      <c r="H64" s="116">
        <f>H56-H63</f>
        <v>37.649999999999977</v>
      </c>
      <c r="I64" s="87">
        <f>B23-I60-I61-I62-I63</f>
        <v>7</v>
      </c>
    </row>
    <row r="66" spans="1:16" x14ac:dyDescent="0.5">
      <c r="A66" s="183" t="s">
        <v>137</v>
      </c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0" t="s">
        <v>127</v>
      </c>
      <c r="B69" s="200" t="s">
        <v>117</v>
      </c>
      <c r="C69" s="200" t="s">
        <v>245</v>
      </c>
      <c r="D69" s="200" t="s">
        <v>126</v>
      </c>
      <c r="E69" s="189" t="s">
        <v>119</v>
      </c>
      <c r="F69" s="189" t="s">
        <v>118</v>
      </c>
      <c r="G69" s="193" t="s">
        <v>117</v>
      </c>
      <c r="H69" s="193" t="s">
        <v>121</v>
      </c>
    </row>
    <row r="70" spans="1:16" ht="18" thickBot="1" x14ac:dyDescent="0.55000000000000004">
      <c r="A70" s="201"/>
      <c r="B70" s="201"/>
      <c r="C70" s="201"/>
      <c r="D70" s="201"/>
      <c r="E70" s="190"/>
      <c r="F70" s="190"/>
      <c r="G70" s="194"/>
      <c r="H70" s="194"/>
    </row>
    <row r="71" spans="1:16" ht="18" thickBot="1" x14ac:dyDescent="0.55000000000000004">
      <c r="A71" s="87" t="s">
        <v>135</v>
      </c>
      <c r="B71" s="90">
        <v>70</v>
      </c>
      <c r="C71" s="97">
        <v>0</v>
      </c>
      <c r="D71" s="150" t="s">
        <v>10</v>
      </c>
      <c r="E71" s="97">
        <f>IF(H71="Si",0.4,0.33)</f>
        <v>0.4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120</v>
      </c>
      <c r="I71" s="120"/>
    </row>
    <row r="72" spans="1:16" ht="18" thickBot="1" x14ac:dyDescent="0.55000000000000004">
      <c r="A72" s="151" t="s">
        <v>135</v>
      </c>
      <c r="B72" s="90">
        <v>80</v>
      </c>
      <c r="C72" s="97">
        <v>0</v>
      </c>
      <c r="D72" s="150" t="s">
        <v>10</v>
      </c>
      <c r="E72" s="97">
        <f t="shared" ref="E72:E81" si="10">IF(H72="Si",0.4,0.33)</f>
        <v>0.4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120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0.4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120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0.4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120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0.4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120</v>
      </c>
      <c r="I75" s="120"/>
    </row>
    <row r="76" spans="1:16" s="152" customFormat="1" ht="18" thickBot="1" x14ac:dyDescent="0.55000000000000004">
      <c r="A76" s="151" t="s">
        <v>252</v>
      </c>
      <c r="B76" s="90">
        <v>65</v>
      </c>
      <c r="C76" s="97">
        <v>0</v>
      </c>
      <c r="D76" s="150" t="s">
        <v>10</v>
      </c>
      <c r="E76" s="97">
        <f t="shared" si="10"/>
        <v>0.4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120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37.649999999999977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37.649999999999977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5" t="s">
        <v>151</v>
      </c>
      <c r="L125" s="191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6"/>
      <c r="L126" s="192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4"/>
      <c r="B135" s="184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84"/>
      <c r="B136" s="184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5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196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5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196"/>
      <c r="G155" s="137"/>
    </row>
    <row r="156" spans="1:8" ht="18" thickBot="1" x14ac:dyDescent="0.55000000000000004">
      <c r="A156" s="87" t="s">
        <v>171</v>
      </c>
      <c r="B156" s="87" t="s">
        <v>23</v>
      </c>
      <c r="C156" s="87">
        <v>4</v>
      </c>
      <c r="D156" s="87">
        <v>2</v>
      </c>
    </row>
    <row r="157" spans="1:8" ht="18" thickBot="1" x14ac:dyDescent="0.55000000000000004">
      <c r="A157" s="87" t="s">
        <v>172</v>
      </c>
      <c r="B157" s="87" t="s">
        <v>23</v>
      </c>
      <c r="C157" s="87">
        <v>2</v>
      </c>
      <c r="D157" s="87">
        <v>1</v>
      </c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0" t="s">
        <v>183</v>
      </c>
      <c r="B173" s="181"/>
      <c r="C173" s="181"/>
      <c r="D173" s="181"/>
      <c r="E173" s="181"/>
      <c r="F173" s="182"/>
      <c r="G173" s="145" t="s">
        <v>184</v>
      </c>
      <c r="N173" s="146"/>
    </row>
    <row r="174" spans="1:14" ht="19.5" customHeight="1" thickBot="1" x14ac:dyDescent="0.55000000000000004">
      <c r="A174" s="197"/>
      <c r="B174" s="198"/>
      <c r="C174" s="198"/>
      <c r="D174" s="198"/>
      <c r="E174" s="198"/>
      <c r="F174" s="199"/>
      <c r="G174" s="160"/>
    </row>
    <row r="175" spans="1:14" ht="18" thickBot="1" x14ac:dyDescent="0.55000000000000004">
      <c r="A175" s="197"/>
      <c r="B175" s="198"/>
      <c r="C175" s="198"/>
      <c r="D175" s="198"/>
      <c r="E175" s="198"/>
      <c r="F175" s="199"/>
      <c r="G175" s="160"/>
    </row>
    <row r="176" spans="1:14" ht="19.5" customHeight="1" thickBot="1" x14ac:dyDescent="0.55000000000000004">
      <c r="A176" s="197"/>
      <c r="B176" s="198"/>
      <c r="C176" s="198"/>
      <c r="D176" s="198"/>
      <c r="E176" s="198"/>
      <c r="F176" s="199"/>
      <c r="G176" s="160"/>
    </row>
    <row r="177" spans="1:7" ht="19.5" customHeight="1" thickBot="1" x14ac:dyDescent="0.55000000000000004">
      <c r="A177" s="197"/>
      <c r="B177" s="198"/>
      <c r="C177" s="198"/>
      <c r="D177" s="198"/>
      <c r="E177" s="198"/>
      <c r="F177" s="199"/>
      <c r="G177" s="160"/>
    </row>
    <row r="178" spans="1:7" ht="19.5" customHeight="1" thickBot="1" x14ac:dyDescent="0.55000000000000004">
      <c r="A178" s="197"/>
      <c r="B178" s="198"/>
      <c r="C178" s="198"/>
      <c r="D178" s="198"/>
      <c r="E178" s="198"/>
      <c r="F178" s="199"/>
      <c r="G178" s="160"/>
    </row>
    <row r="179" spans="1:7" ht="19.5" customHeight="1" thickBot="1" x14ac:dyDescent="0.55000000000000004">
      <c r="A179" s="197"/>
      <c r="B179" s="198"/>
      <c r="C179" s="198"/>
      <c r="D179" s="198"/>
      <c r="E179" s="198"/>
      <c r="F179" s="199"/>
      <c r="G179" s="160"/>
    </row>
    <row r="180" spans="1:7" ht="19.5" customHeight="1" thickBot="1" x14ac:dyDescent="0.55000000000000004">
      <c r="A180" s="197"/>
      <c r="B180" s="198"/>
      <c r="C180" s="198"/>
      <c r="D180" s="198"/>
      <c r="E180" s="198"/>
      <c r="F180" s="199"/>
      <c r="G180" s="160"/>
    </row>
    <row r="181" spans="1:7" ht="19.5" customHeight="1" thickBot="1" x14ac:dyDescent="0.55000000000000004">
      <c r="A181" s="197"/>
      <c r="B181" s="198"/>
      <c r="C181" s="198"/>
      <c r="D181" s="198"/>
      <c r="E181" s="198"/>
      <c r="F181" s="199"/>
      <c r="G181" s="160"/>
    </row>
    <row r="182" spans="1:7" ht="19.5" customHeight="1" thickBot="1" x14ac:dyDescent="0.55000000000000004">
      <c r="A182" s="197"/>
      <c r="B182" s="198"/>
      <c r="C182" s="198"/>
      <c r="D182" s="198"/>
      <c r="E182" s="198"/>
      <c r="F182" s="199"/>
      <c r="G182" s="160"/>
    </row>
    <row r="183" spans="1:7" ht="19.5" customHeight="1" thickBot="1" x14ac:dyDescent="0.55000000000000004">
      <c r="A183" s="197"/>
      <c r="B183" s="198"/>
      <c r="C183" s="198"/>
      <c r="D183" s="198"/>
      <c r="E183" s="198"/>
      <c r="F183" s="199"/>
      <c r="G183" s="160"/>
    </row>
    <row r="184" spans="1:7" ht="18" thickBot="1" x14ac:dyDescent="0.55000000000000004">
      <c r="A184" s="197"/>
      <c r="B184" s="198"/>
      <c r="C184" s="198"/>
      <c r="D184" s="198"/>
      <c r="E184" s="198"/>
      <c r="F184" s="199"/>
      <c r="G184" s="160"/>
    </row>
    <row r="185" spans="1:7" ht="18" thickBot="1" x14ac:dyDescent="0.55000000000000004">
      <c r="A185" s="205"/>
      <c r="B185" s="206"/>
      <c r="C185" s="206"/>
      <c r="D185" s="206"/>
      <c r="E185" s="206"/>
      <c r="F185" s="207"/>
      <c r="G185" s="160"/>
    </row>
    <row r="186" spans="1:7" ht="18" thickBot="1" x14ac:dyDescent="0.55000000000000004">
      <c r="A186" s="197"/>
      <c r="B186" s="198"/>
      <c r="C186" s="198"/>
      <c r="D186" s="198"/>
      <c r="E186" s="198"/>
      <c r="F186" s="199"/>
      <c r="G186" s="163"/>
    </row>
    <row r="187" spans="1:7" ht="18" thickBot="1" x14ac:dyDescent="0.55000000000000004">
      <c r="A187" s="197"/>
      <c r="B187" s="198"/>
      <c r="C187" s="198"/>
      <c r="D187" s="198"/>
      <c r="E187" s="198"/>
      <c r="F187" s="199"/>
      <c r="G187" s="163"/>
    </row>
    <row r="188" spans="1:7" ht="18" thickBot="1" x14ac:dyDescent="0.55000000000000004">
      <c r="A188" s="202"/>
      <c r="B188" s="203"/>
      <c r="C188" s="203"/>
      <c r="D188" s="203"/>
      <c r="E188" s="203"/>
      <c r="F188" s="204"/>
      <c r="G188" s="163"/>
    </row>
    <row r="189" spans="1:7" ht="18" thickBot="1" x14ac:dyDescent="0.55000000000000004">
      <c r="A189" s="197"/>
      <c r="B189" s="198"/>
      <c r="C189" s="198"/>
      <c r="D189" s="198"/>
      <c r="E189" s="198"/>
      <c r="F189" s="199"/>
      <c r="G189" s="160"/>
    </row>
    <row r="190" spans="1:7" ht="18" thickBot="1" x14ac:dyDescent="0.55000000000000004">
      <c r="A190" s="197"/>
      <c r="B190" s="198"/>
      <c r="C190" s="198"/>
      <c r="D190" s="198"/>
      <c r="E190" s="198"/>
      <c r="F190" s="199"/>
      <c r="G190" s="160"/>
    </row>
    <row r="191" spans="1:7" ht="18" thickBot="1" x14ac:dyDescent="0.55000000000000004">
      <c r="A191" s="202"/>
      <c r="B191" s="203"/>
      <c r="C191" s="203"/>
      <c r="D191" s="203"/>
      <c r="E191" s="203"/>
      <c r="F191" s="204"/>
      <c r="G191" s="160"/>
    </row>
    <row r="192" spans="1:7" ht="18" thickBot="1" x14ac:dyDescent="0.55000000000000004">
      <c r="A192" s="197"/>
      <c r="B192" s="203"/>
      <c r="C192" s="203"/>
      <c r="D192" s="203"/>
      <c r="E192" s="203"/>
      <c r="F192" s="204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0" t="s">
        <v>108</v>
      </c>
      <c r="F196" s="182"/>
      <c r="G196" s="116">
        <f>E116-L131-H136-G151-G160-C168-G194</f>
        <v>37.649999999999977</v>
      </c>
    </row>
  </sheetData>
  <sheetProtection algorithmName="SHA-512" hashValue="W+Hr7UN2CqYxZkjaZ+WthB7kgUoE1zIXvI1TT6Q6EetE7ntTvz1JImmAPzRlXQvu+BtiuRchvSFDIlem6O5dTg==" saltValue="Kia6gQySSv8gE4b8YFrlKw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L14" sqref="L14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1" t="s">
        <v>190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0" t="s">
        <v>160</v>
      </c>
      <c r="C6" s="210" t="s">
        <v>148</v>
      </c>
      <c r="D6" s="210" t="s">
        <v>189</v>
      </c>
      <c r="E6" s="210" t="s">
        <v>148</v>
      </c>
      <c r="F6" s="210" t="s">
        <v>147</v>
      </c>
      <c r="G6" s="210" t="s">
        <v>148</v>
      </c>
      <c r="H6" s="210" t="s">
        <v>149</v>
      </c>
      <c r="I6" s="210" t="s">
        <v>148</v>
      </c>
      <c r="J6" s="210" t="s">
        <v>150</v>
      </c>
      <c r="K6" s="234" t="s">
        <v>148</v>
      </c>
      <c r="N6" s="208" t="s">
        <v>192</v>
      </c>
      <c r="O6" s="208"/>
      <c r="P6" s="208"/>
    </row>
    <row r="7" spans="1:20" ht="15.75" thickBot="1" x14ac:dyDescent="0.5">
      <c r="A7" s="51" t="s">
        <v>181</v>
      </c>
      <c r="B7" s="211"/>
      <c r="C7" s="211"/>
      <c r="D7" s="211"/>
      <c r="E7" s="211"/>
      <c r="F7" s="211"/>
      <c r="G7" s="211"/>
      <c r="H7" s="211"/>
      <c r="I7" s="211"/>
      <c r="J7" s="211"/>
      <c r="K7" s="235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>
        <v>4</v>
      </c>
      <c r="G8" s="49" t="s">
        <v>23</v>
      </c>
      <c r="H8" s="49">
        <v>2</v>
      </c>
      <c r="I8" s="49" t="s">
        <v>23</v>
      </c>
      <c r="J8" s="49"/>
      <c r="K8" s="49"/>
      <c r="N8" s="49" t="s">
        <v>193</v>
      </c>
      <c r="O8" s="7"/>
      <c r="P8" s="52">
        <f>B37/1000000</f>
        <v>1.8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>
        <v>1</v>
      </c>
      <c r="I9" s="49" t="s">
        <v>24</v>
      </c>
      <c r="J9" s="49"/>
      <c r="K9" s="49"/>
      <c r="N9" s="49" t="s">
        <v>138</v>
      </c>
      <c r="O9" s="53">
        <f>B65</f>
        <v>8</v>
      </c>
      <c r="P9" s="49">
        <f>B66</f>
        <v>0.15000000000000002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6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14</v>
      </c>
      <c r="P12" s="52">
        <f>P8+P9</f>
        <v>1.9500000000000002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4</v>
      </c>
      <c r="G25" s="7"/>
      <c r="H25" s="49">
        <f>SUM(H8:H24)</f>
        <v>3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248</v>
      </c>
      <c r="C28" s="45"/>
      <c r="D28" s="168"/>
      <c r="E28" s="166"/>
      <c r="F28" s="167" t="s">
        <v>212</v>
      </c>
      <c r="G28" s="53">
        <f>B25+D25+H25+J25</f>
        <v>11</v>
      </c>
      <c r="I28" s="55" t="s">
        <v>108</v>
      </c>
      <c r="J28" s="59">
        <f>Econ!G196</f>
        <v>37.649999999999977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249</v>
      </c>
      <c r="E30" s="208" t="s">
        <v>199</v>
      </c>
      <c r="F30" s="208"/>
      <c r="G30" s="208"/>
      <c r="H30" s="208"/>
      <c r="I30" s="208"/>
      <c r="J30" s="208"/>
      <c r="K30" s="208"/>
    </row>
    <row r="31" spans="1:18" ht="15.75" thickBot="1" x14ac:dyDescent="0.5">
      <c r="A31" s="44"/>
      <c r="B31" s="44"/>
      <c r="C31" s="44"/>
      <c r="E31" s="208" t="s">
        <v>61</v>
      </c>
      <c r="F31" s="208"/>
      <c r="G31" s="208"/>
      <c r="H31" s="49" t="s">
        <v>117</v>
      </c>
      <c r="I31" s="208" t="s">
        <v>200</v>
      </c>
      <c r="J31" s="208"/>
      <c r="K31" s="208"/>
    </row>
    <row r="32" spans="1:18" ht="15.75" thickBot="1" x14ac:dyDescent="0.5">
      <c r="A32" s="44"/>
      <c r="B32" s="44"/>
      <c r="C32" s="44"/>
      <c r="E32" s="212"/>
      <c r="F32" s="213"/>
      <c r="G32" s="214"/>
      <c r="H32" s="174"/>
      <c r="I32" s="212"/>
      <c r="J32" s="213"/>
      <c r="K32" s="214"/>
      <c r="R32" s="44"/>
    </row>
    <row r="33" spans="1:16" ht="15.75" thickBot="1" x14ac:dyDescent="0.5">
      <c r="A33" s="44"/>
      <c r="E33" s="212"/>
      <c r="F33" s="213"/>
      <c r="G33" s="214"/>
      <c r="H33" s="174"/>
      <c r="I33" s="212"/>
      <c r="J33" s="213"/>
      <c r="K33" s="214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12"/>
      <c r="F34" s="213"/>
      <c r="G34" s="214"/>
      <c r="H34" s="174"/>
      <c r="I34" s="212"/>
      <c r="J34" s="213"/>
      <c r="K34" s="214"/>
    </row>
    <row r="35" spans="1:16" ht="16.149999999999999" thickTop="1" thickBot="1" x14ac:dyDescent="0.5">
      <c r="A35" s="55" t="s">
        <v>201</v>
      </c>
      <c r="B35" s="60">
        <f>(B25+H25+J25)*200000</f>
        <v>1400000</v>
      </c>
      <c r="E35" s="212"/>
      <c r="F35" s="213"/>
      <c r="G35" s="214"/>
      <c r="H35" s="174"/>
      <c r="I35" s="212"/>
      <c r="J35" s="213"/>
      <c r="K35" s="214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1800000</v>
      </c>
    </row>
    <row r="38" spans="1:16" ht="16.149999999999999" thickTop="1" thickBot="1" x14ac:dyDescent="0.5"/>
    <row r="39" spans="1:16" ht="15.75" thickBot="1" x14ac:dyDescent="0.5">
      <c r="G39" s="208" t="s">
        <v>203</v>
      </c>
      <c r="H39" s="208"/>
      <c r="I39" s="208"/>
      <c r="J39" s="20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6" t="s">
        <v>181</v>
      </c>
      <c r="B48" s="209" t="s">
        <v>207</v>
      </c>
      <c r="C48" s="209" t="s">
        <v>148</v>
      </c>
      <c r="D48" s="209" t="s">
        <v>208</v>
      </c>
      <c r="E48" s="209" t="s">
        <v>148</v>
      </c>
      <c r="F48" s="209" t="s">
        <v>209</v>
      </c>
      <c r="G48" s="209" t="s">
        <v>148</v>
      </c>
      <c r="H48" s="209" t="s">
        <v>210</v>
      </c>
      <c r="I48" s="209" t="s">
        <v>148</v>
      </c>
      <c r="J48" s="209" t="s">
        <v>174</v>
      </c>
      <c r="K48" s="209" t="s">
        <v>148</v>
      </c>
      <c r="L48" s="209" t="s">
        <v>176</v>
      </c>
    </row>
    <row r="49" spans="1:12" ht="16.149999999999999" thickTop="1" thickBot="1" x14ac:dyDescent="0.5">
      <c r="A49" s="237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</row>
    <row r="50" spans="1:12" s="47" customFormat="1" ht="16.149999999999999" thickTop="1" thickBot="1" x14ac:dyDescent="0.5">
      <c r="A50" s="62" t="s">
        <v>246</v>
      </c>
      <c r="B50" s="63">
        <v>1</v>
      </c>
      <c r="C50" s="64" t="s">
        <v>23</v>
      </c>
      <c r="D50" s="63">
        <v>3</v>
      </c>
      <c r="E50" s="64" t="s">
        <v>23</v>
      </c>
      <c r="F50" s="67"/>
      <c r="G50" s="68"/>
      <c r="H50" s="63">
        <v>4</v>
      </c>
      <c r="I50" s="64" t="s">
        <v>22</v>
      </c>
      <c r="J50" s="63" t="s">
        <v>6</v>
      </c>
      <c r="K50" s="64" t="s">
        <v>6</v>
      </c>
      <c r="L50" s="62">
        <v>3</v>
      </c>
    </row>
    <row r="51" spans="1:12" ht="16.149999999999999" thickTop="1" thickBot="1" x14ac:dyDescent="0.5">
      <c r="A51" s="55"/>
      <c r="B51" s="65"/>
      <c r="C51" s="66"/>
      <c r="D51" s="65"/>
      <c r="E51" s="66"/>
      <c r="F51" s="65"/>
      <c r="G51" s="66"/>
      <c r="H51" s="65">
        <v>9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1</v>
      </c>
      <c r="C59" s="35"/>
      <c r="D59" s="55">
        <f>SUM(D50:D58)</f>
        <v>3</v>
      </c>
      <c r="E59" s="35"/>
      <c r="F59" s="55">
        <f>SUM(F50:F58)</f>
        <v>0</v>
      </c>
      <c r="G59" s="35"/>
      <c r="H59" s="55">
        <f>SUM(H50:H58)</f>
        <v>13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248</v>
      </c>
      <c r="E63" s="49"/>
      <c r="F63" s="58" t="s">
        <v>211</v>
      </c>
      <c r="G63" s="53">
        <f>B64*0.5</f>
        <v>14.5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29</v>
      </c>
    </row>
    <row r="65" spans="1:16" ht="16.149999999999999" thickTop="1" thickBot="1" x14ac:dyDescent="0.5">
      <c r="A65" s="55" t="s">
        <v>214</v>
      </c>
      <c r="B65" s="59">
        <f>ROUNDUP((B64/20)*5,0)</f>
        <v>8</v>
      </c>
      <c r="E65" s="208" t="s">
        <v>215</v>
      </c>
      <c r="F65" s="208"/>
      <c r="G65" s="208"/>
      <c r="H65" s="208"/>
      <c r="I65" s="208"/>
      <c r="J65" s="208"/>
      <c r="K65" s="208"/>
    </row>
    <row r="66" spans="1:16" ht="16.149999999999999" thickTop="1" thickBot="1" x14ac:dyDescent="0.5">
      <c r="A66" s="55" t="s">
        <v>164</v>
      </c>
      <c r="B66" s="55">
        <f>ROUNDUP((B64/20)*0.1,2)</f>
        <v>0.15000000000000002</v>
      </c>
      <c r="C66" s="20" t="s">
        <v>55</v>
      </c>
      <c r="E66" s="208" t="s">
        <v>216</v>
      </c>
      <c r="F66" s="208"/>
      <c r="G66" s="208"/>
      <c r="H66" s="49" t="s">
        <v>117</v>
      </c>
      <c r="I66" s="208" t="s">
        <v>200</v>
      </c>
      <c r="J66" s="208"/>
      <c r="K66" s="208"/>
    </row>
    <row r="67" spans="1:16" ht="15" customHeight="1" thickTop="1" thickBot="1" x14ac:dyDescent="0.5">
      <c r="E67" s="212"/>
      <c r="F67" s="213"/>
      <c r="G67" s="214"/>
      <c r="H67" s="174"/>
      <c r="I67" s="212"/>
      <c r="J67" s="213"/>
      <c r="K67" s="214"/>
    </row>
    <row r="68" spans="1:16" ht="15" customHeight="1" thickBot="1" x14ac:dyDescent="0.5">
      <c r="E68" s="212"/>
      <c r="F68" s="213"/>
      <c r="G68" s="214"/>
      <c r="H68" s="174"/>
      <c r="I68" s="212"/>
      <c r="J68" s="213"/>
      <c r="K68" s="214"/>
    </row>
    <row r="69" spans="1:16" ht="15" customHeight="1" thickBot="1" x14ac:dyDescent="0.5">
      <c r="E69" s="212"/>
      <c r="F69" s="213"/>
      <c r="G69" s="214"/>
      <c r="H69" s="174"/>
      <c r="I69" s="212"/>
      <c r="J69" s="213"/>
      <c r="K69" s="214"/>
    </row>
    <row r="70" spans="1:16" ht="15.75" thickBot="1" x14ac:dyDescent="0.5">
      <c r="E70" s="212"/>
      <c r="F70" s="213"/>
      <c r="G70" s="214"/>
      <c r="H70" s="174"/>
      <c r="I70" s="212"/>
      <c r="J70" s="213"/>
      <c r="K70" s="21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37.649999999999977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27" t="s">
        <v>181</v>
      </c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</row>
    <row r="77" spans="1:16" ht="15.75" thickBot="1" x14ac:dyDescent="0.5">
      <c r="A77" s="49" t="s">
        <v>222</v>
      </c>
      <c r="B77" s="49">
        <v>2</v>
      </c>
      <c r="C77" s="69"/>
      <c r="D77" s="228" t="s">
        <v>260</v>
      </c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30"/>
    </row>
    <row r="78" spans="1:16" ht="15.75" thickBot="1" x14ac:dyDescent="0.5">
      <c r="A78" s="49" t="s">
        <v>218</v>
      </c>
      <c r="B78" s="49">
        <v>2</v>
      </c>
      <c r="C78" s="70">
        <f>B78</f>
        <v>2</v>
      </c>
      <c r="D78" s="231" t="s">
        <v>264</v>
      </c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3"/>
    </row>
    <row r="79" spans="1:16" x14ac:dyDescent="0.45">
      <c r="A79" s="35"/>
      <c r="B79" s="35"/>
      <c r="C79" s="15"/>
      <c r="D79" s="231"/>
      <c r="E79" s="245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6"/>
    </row>
    <row r="80" spans="1:16" x14ac:dyDescent="0.45">
      <c r="A80" s="35"/>
      <c r="B80" s="35"/>
      <c r="C80" s="15"/>
      <c r="D80" s="231"/>
      <c r="E80" s="245"/>
      <c r="F80" s="245"/>
      <c r="G80" s="245"/>
      <c r="H80" s="245"/>
      <c r="I80" s="245"/>
      <c r="J80" s="245"/>
      <c r="K80" s="245"/>
      <c r="L80" s="245"/>
      <c r="M80" s="245"/>
      <c r="N80" s="245"/>
      <c r="O80" s="245"/>
      <c r="P80" s="246"/>
    </row>
    <row r="81" spans="1:16" x14ac:dyDescent="0.45">
      <c r="A81" s="35"/>
      <c r="B81" s="35"/>
      <c r="C81" s="15"/>
      <c r="D81" s="231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6"/>
    </row>
    <row r="82" spans="1:16" ht="29.25" customHeight="1" x14ac:dyDescent="0.45">
      <c r="A82" s="35"/>
      <c r="B82" s="35"/>
      <c r="C82" s="15"/>
      <c r="D82" s="247"/>
      <c r="E82" s="248"/>
      <c r="F82" s="248"/>
      <c r="G82" s="248"/>
      <c r="H82" s="248"/>
      <c r="I82" s="248"/>
      <c r="J82" s="248"/>
      <c r="K82" s="248"/>
      <c r="L82" s="248"/>
      <c r="M82" s="248"/>
      <c r="N82" s="248"/>
      <c r="O82" s="248"/>
      <c r="P82" s="249"/>
    </row>
    <row r="83" spans="1:16" ht="15.75" thickBot="1" x14ac:dyDescent="0.5">
      <c r="A83" s="35"/>
      <c r="B83" s="35"/>
      <c r="C83" s="15"/>
      <c r="D83" s="242"/>
      <c r="E83" s="243"/>
      <c r="F83" s="243"/>
      <c r="G83" s="243"/>
      <c r="H83" s="243"/>
      <c r="I83" s="243"/>
      <c r="J83" s="243"/>
      <c r="K83" s="243"/>
      <c r="L83" s="243"/>
      <c r="M83" s="243"/>
      <c r="N83" s="243"/>
      <c r="O83" s="243"/>
      <c r="P83" s="24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08" t="s">
        <v>181</v>
      </c>
      <c r="E86" s="208"/>
      <c r="F86" s="208"/>
      <c r="G86" s="208"/>
      <c r="H86" s="208"/>
      <c r="I86" s="208"/>
      <c r="J86" s="208"/>
      <c r="K86" s="208"/>
      <c r="L86" s="208"/>
      <c r="M86" s="208"/>
      <c r="N86" s="208"/>
      <c r="O86" s="208"/>
      <c r="P86" s="208"/>
    </row>
    <row r="87" spans="1:16" ht="15.75" thickBot="1" x14ac:dyDescent="0.5">
      <c r="A87" s="57" t="s">
        <v>222</v>
      </c>
      <c r="B87" s="57">
        <v>8</v>
      </c>
      <c r="C87" s="69"/>
      <c r="D87" s="238" t="s">
        <v>261</v>
      </c>
      <c r="E87" s="239"/>
      <c r="F87" s="239"/>
      <c r="G87" s="239"/>
      <c r="H87" s="239"/>
      <c r="I87" s="239"/>
      <c r="J87" s="239"/>
      <c r="K87" s="239"/>
      <c r="L87" s="239"/>
      <c r="M87" s="239"/>
      <c r="N87" s="239"/>
      <c r="O87" s="239"/>
      <c r="P87" s="240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08" t="s">
        <v>181</v>
      </c>
      <c r="E90" s="208"/>
      <c r="F90" s="208"/>
      <c r="G90" s="208"/>
      <c r="H90" s="208"/>
      <c r="I90" s="208"/>
      <c r="J90" s="208"/>
      <c r="K90" s="208"/>
      <c r="L90" s="208"/>
      <c r="M90" s="208"/>
      <c r="N90" s="208"/>
      <c r="O90" s="208"/>
      <c r="P90" s="208"/>
    </row>
    <row r="91" spans="1:16" ht="15.75" customHeight="1" thickBot="1" x14ac:dyDescent="0.5">
      <c r="A91" s="49"/>
      <c r="B91" s="49">
        <v>2</v>
      </c>
      <c r="C91" s="70">
        <f>B91*2</f>
        <v>4</v>
      </c>
      <c r="D91" s="215" t="s">
        <v>250</v>
      </c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  <c r="P91" s="217"/>
    </row>
    <row r="92" spans="1:16" ht="35.25" customHeight="1" thickBot="1" x14ac:dyDescent="0.5">
      <c r="D92" s="218"/>
      <c r="E92" s="219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20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08" t="s">
        <v>181</v>
      </c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208"/>
      <c r="P94" s="208"/>
    </row>
    <row r="95" spans="1:16" ht="15.75" thickBot="1" x14ac:dyDescent="0.5">
      <c r="A95" s="49"/>
      <c r="B95" s="49"/>
      <c r="C95" s="70">
        <f>B95*4</f>
        <v>0</v>
      </c>
      <c r="D95" s="221"/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3"/>
    </row>
    <row r="96" spans="1:16" ht="15.75" thickBot="1" x14ac:dyDescent="0.5">
      <c r="D96" s="224"/>
      <c r="E96" s="225"/>
      <c r="F96" s="225"/>
      <c r="G96" s="225"/>
      <c r="H96" s="225"/>
      <c r="I96" s="225"/>
      <c r="J96" s="225"/>
      <c r="K96" s="225"/>
      <c r="L96" s="225"/>
      <c r="M96" s="225"/>
      <c r="N96" s="225"/>
      <c r="O96" s="225"/>
      <c r="P96" s="226"/>
    </row>
    <row r="99" spans="1:17" x14ac:dyDescent="0.45">
      <c r="A99" s="168" t="s">
        <v>3</v>
      </c>
      <c r="B99" s="172">
        <f>C78+C88+C91+C95</f>
        <v>6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37.649999999999977</v>
      </c>
    </row>
  </sheetData>
  <sheetProtection algorithmName="SHA-512" hashValue="gpPJT9gBg3HCRTVgxEJgGBcrPnNMPRgBl/LFFVzsJFtt163pKF2oJ3KiEdAePx2KwWCyNBeUdYru/M22HSRnyA==" saltValue="7MCsc+GCUZOrpz2tEr1WQ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1" t="s">
        <v>244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3"/>
      <c r="C5" s="254" t="s">
        <v>224</v>
      </c>
      <c r="D5" s="255"/>
      <c r="E5" s="255"/>
      <c r="F5" s="255"/>
      <c r="G5" s="255"/>
      <c r="H5" s="255"/>
      <c r="I5" s="256"/>
      <c r="J5" s="17"/>
      <c r="K5" s="252" t="s">
        <v>225</v>
      </c>
      <c r="L5" s="252"/>
      <c r="M5" s="252"/>
      <c r="N5" s="252"/>
      <c r="O5" s="252"/>
      <c r="P5" s="252"/>
    </row>
    <row r="6" spans="1:16" s="11" customFormat="1" ht="18" thickBot="1" x14ac:dyDescent="0.55000000000000004">
      <c r="B6" s="25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17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2" t="s">
        <v>226</v>
      </c>
      <c r="D9" s="252"/>
      <c r="E9" s="252"/>
      <c r="F9" s="252"/>
      <c r="G9" s="252"/>
      <c r="H9" s="252"/>
      <c r="I9" s="40"/>
      <c r="K9" s="252" t="s">
        <v>227</v>
      </c>
      <c r="L9" s="252"/>
      <c r="M9" s="252"/>
      <c r="N9" s="252"/>
      <c r="O9" s="252"/>
      <c r="P9" s="25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254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7" t="s">
        <v>265</v>
      </c>
      <c r="C12" s="71">
        <v>2</v>
      </c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7" t="s">
        <v>236</v>
      </c>
      <c r="C33" s="258"/>
      <c r="D33" s="258"/>
      <c r="E33" s="258"/>
      <c r="F33" s="258"/>
      <c r="G33" s="259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253</v>
      </c>
      <c r="D35" s="42" t="s">
        <v>95</v>
      </c>
      <c r="E35" s="72">
        <v>60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251</v>
      </c>
      <c r="D36" s="42" t="s">
        <v>251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251</v>
      </c>
      <c r="D37" s="42" t="s">
        <v>251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251</v>
      </c>
      <c r="D38" s="42" t="s">
        <v>251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60"/>
      <c r="E116" s="260"/>
      <c r="F116" s="260"/>
      <c r="G116" s="260"/>
      <c r="H116" s="260"/>
      <c r="I116" s="260"/>
      <c r="J116" s="260"/>
      <c r="K116" s="260"/>
      <c r="L116" s="260"/>
      <c r="M116" s="260"/>
      <c r="N116" s="260"/>
      <c r="O116" s="260"/>
      <c r="P116" s="260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V8jVVyDumrhDXxAhI2OMaCKnSNyaNhXRZ/aXVoJ/Oz/vdGnZ5yfOAQUfODQwzP9tFxzBexzcIIM8WXNT4kJ4yQ==" saltValue="1JwkFEzwO49MJzXI1hzl7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C27" sqref="C27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8</v>
      </c>
    </row>
    <row r="2" spans="1:8" s="26" customFormat="1" ht="13.15" thickBot="1" x14ac:dyDescent="0.4"/>
    <row r="3" spans="1:8" s="26" customFormat="1" x14ac:dyDescent="0.35">
      <c r="A3" s="261" t="s">
        <v>234</v>
      </c>
      <c r="B3" s="261"/>
      <c r="C3" s="261"/>
      <c r="D3" s="261"/>
      <c r="F3" s="262" t="s">
        <v>235</v>
      </c>
      <c r="G3" s="263"/>
      <c r="H3" s="264"/>
    </row>
    <row r="4" spans="1:8" x14ac:dyDescent="0.35">
      <c r="A4" s="261" t="s">
        <v>229</v>
      </c>
      <c r="B4" s="261"/>
      <c r="C4" s="261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1" t="s">
        <v>263</v>
      </c>
      <c r="B5" s="261"/>
      <c r="C5" s="261"/>
      <c r="D5" s="73">
        <v>8</v>
      </c>
      <c r="F5" s="78" t="s">
        <v>258</v>
      </c>
      <c r="G5" s="77">
        <v>45</v>
      </c>
      <c r="H5" s="79">
        <v>2</v>
      </c>
    </row>
    <row r="6" spans="1:8" x14ac:dyDescent="0.35">
      <c r="A6" s="261"/>
      <c r="B6" s="261"/>
      <c r="C6" s="261"/>
      <c r="D6" s="74"/>
      <c r="F6" s="78" t="s">
        <v>259</v>
      </c>
      <c r="G6" s="77">
        <v>45</v>
      </c>
      <c r="H6" s="79">
        <v>2</v>
      </c>
    </row>
    <row r="7" spans="1:8" x14ac:dyDescent="0.35">
      <c r="A7" s="261"/>
      <c r="B7" s="261"/>
      <c r="C7" s="261"/>
      <c r="D7" s="74"/>
      <c r="F7" s="78" t="s">
        <v>262</v>
      </c>
      <c r="G7" s="77">
        <v>50</v>
      </c>
      <c r="H7" s="79">
        <v>2</v>
      </c>
    </row>
    <row r="8" spans="1:8" x14ac:dyDescent="0.35">
      <c r="A8" s="261"/>
      <c r="B8" s="261"/>
      <c r="C8" s="261"/>
      <c r="D8" s="74"/>
      <c r="F8" s="78"/>
      <c r="G8" s="77"/>
      <c r="H8" s="79"/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wFBgBGYJQG8wnA9LCsruLJDzuCdImV2sfLW3UVRpCfkYcHQX6TWo6be+7gvgntTB14eeQn3Zo0kK0W7gfcOKg==" saltValue="l0CD/4Afz1rk2Cg1jUlY3Q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11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60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0.4</v>
      </c>
      <c r="P24" s="4">
        <f>IF(Econ!F71&lt;1,1,((O24-1)/Econ!E71))</f>
        <v>-1.4999999999999998</v>
      </c>
      <c r="Q24" s="4">
        <f>1-P24</f>
        <v>2.5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0.4</v>
      </c>
      <c r="P25" s="4">
        <f>IF(Econ!F72&lt;1,1,((O25-1)/Econ!E72))</f>
        <v>-1.4999999999999998</v>
      </c>
      <c r="Q25" s="4">
        <f t="shared" ref="Q25:Q28" si="4">1-P25</f>
        <v>2.5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2020-12-16T23:00:26Z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