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DF456082-C58F-4A11-BED2-91BA6B2278C2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B9" i="1" s="1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<sst xmlns="http://schemas.openxmlformats.org/spreadsheetml/2006/main" count="553" uniqueCount="257">
  <si>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</si>
  <si>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</si>
  <si>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</si>
  <si>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</si>
  <si>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</si>
  <si>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</si>
  <si>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</si>
  <si>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</si>
  <si>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</si>
  <si>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</si>
  <si>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</si>
  <si>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</si>
  <si>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</si>
  <si>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</si>
  <si>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</si>
  <si>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</si>
  <si>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</si>
  <si>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</si>
  <si>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</si>
  <si>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</si>
  <si>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</si>
  <si>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</si>
  <si>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</si>
  <si>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</si>
  <si>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</si>
  <si>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</si>
  <si>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</si>
  <si>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</si>
  <si>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</si>
  <si>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</si>
  <si>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</si>
  <si>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</si>
  <si>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</si>
  <si>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</si>
  <si>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</si>
  <si>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</si>
  <si>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</si>
  <si>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</si>
  <si>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</si>
  <si>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</si>
  <si>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</si>
  <si>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</si>
  <si>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</si>
  <si>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</si>
  <si>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</si>
  <si>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</si>
  <si>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</si>
  <si>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</si>
  <si>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</si>
  <si>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</si>
  <si>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</si>
  <si>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</si>
  <si>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</si>
  <si>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</si>
  <si>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</si>
  <si>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</si>
  <si>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</si>
  <si>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</si>
  <si>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</si>
  <si>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</si>
  <si>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</si>
  <si>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</si>
  <si>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</si>
  <si>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</si>
  <si>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</si>
  <si>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</si>
  <si>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</si>
  <si>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</si>
  <si>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</si>
  <si>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</si>
  <si>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</si>
  <si>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</si>
  <si>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</si>
  <si>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</si>
  <si>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</si>
  <si>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</si>
  <si>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</si>
  <si>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</si>
  <si>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</si>
  <si>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</si>
  <si>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</si>
  <si>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</si>
  <si>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</si>
  <si>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</si>
  <si>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</si>
  <si>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</si>
  <si>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</si>
  <si>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</si>
  <si>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</si>
  <si>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</si>
  <si>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</si>
  <si>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</si>
  <si>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</si>
  <si>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</si>
  <si>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</si>
  <si>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</si>
  <si>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</si>
  <si>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</si>
  <si>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</si>
  <si>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</si>
  <si>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</si>
  <si>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</si>
  <si>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</si>
  <si>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</si>
  <si>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</si>
  <si>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</si>
  <si>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</si>
  <si>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</si>
  <si>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</si>
  <si>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</si>
  <si>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</si>
  <si>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</si>
  <si>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</si>
  <si>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</si>
  <si>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</si>
  <si>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</si>
  <si>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</si>
  <si>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</si>
  <si>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</si>
  <si>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</si>
  <si>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</si>
  <si>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</si>
  <si>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</si>
  <si>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</si>
  <si>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</si>
  <si>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</si>
  <si>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</si>
  <si>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</si>
  <si>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</si>
  <si>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</si>
  <si>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</si>
  <si>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</si>
  <si>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</si>
  <si>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</si>
  <si>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</si>
  <si>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</si>
  <si>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</si>
  <si>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</si>
  <si>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</si>
  <si>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</si>
  <si>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</si>
  <si>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</si>
  <si>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</si>
  <si>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</si>
  <si>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</si>
  <si>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</si>
  <si>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</si>
  <si>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</si>
  <si>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</si>
  <si>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</si>
  <si>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</si>
  <si>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</si>
  <si>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</si>
  <si>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</si>
  <si>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</si>
  <si>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</si>
  <si>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</si>
  <si>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</si>
  <si>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</si>
  <si>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</si>
  <si>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</si>
  <si>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</si>
  <si>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</si>
  <si>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</si>
  <si>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</si>
  <si>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</si>
  <si>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</si>
  <si>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</si>
  <si>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</si>
  <si>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</si>
  <si>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</si>
  <si>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</si>
  <si>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</si>
  <si>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</si>
  <si>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</si>
  <si>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</si>
  <si>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</si>
  <si>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</si>
  <si>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</si>
  <si>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</si>
  <si>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</si>
  <si>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</si>
  <si>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</si>
  <si>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</si>
  <si>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</si>
  <si>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</si>
  <si>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</si>
  <si>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</si>
  <si>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</si>
  <si>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</si>
  <si>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</si>
  <si>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</si>
  <si>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</si>
  <si>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</si>
  <si>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</si>
  <si>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</si>
  <si>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</si>
  <si>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</si>
  <si>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</si>
  <si>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</si>
  <si>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</si>
  <si>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</si>
  <si>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</si>
  <si>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</si>
  <si>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</si>
  <si>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</si>
  <si>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</si>
  <si>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</si>
  <si>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</si>
  <si>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</si>
  <si>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</si>
  <si>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</si>
  <si>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</si>
  <si>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</si>
  <si>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</si>
  <si>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</si>
  <si>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</si>
  <si>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</si>
  <si>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</si>
  <si>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</si>
  <si>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</si>
  <si>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</si>
  <si>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</si>
  <si>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</si>
  <si>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</si>
  <si>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</si>
  <si>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</si>
  <si>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</si>
  <si>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</si>
  <si>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</si>
  <si>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</si>
  <si>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</si>
  <si>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</si>
  <si>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</si>
  <si>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</si>
  <si>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</si>
  <si>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</si>
  <si>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</si>
  <si>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</si>
  <si>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</si>
  <si>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</si>
  <si>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</si>
  <si>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</si>
  <si>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</si>
  <si>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</si>
  <si>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</si>
  <si>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</si>
  <si>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Rápido</t>
  </si>
  <si>
    <t>Media</t>
  </si>
  <si>
    <t>6 sem</t>
  </si>
  <si>
    <t>Yokohama, Osaka</t>
  </si>
  <si>
    <t xml:space="preserve"> Osaka, Tokyo </t>
  </si>
  <si>
    <t>Expansión</t>
  </si>
  <si>
    <t>nada</t>
  </si>
  <si>
    <t>Mat primas</t>
  </si>
  <si>
    <t>Taiwán</t>
  </si>
  <si>
    <t>Taiwan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</si>
</sst>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E9" sqref="E9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9" t="s">
        <v>231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1890</v>
      </c>
    </row>
    <row r="4" spans="1:16" ht="18" thickBot="1" x14ac:dyDescent="0.55000000000000004">
      <c r="A4" s="87" t="s">
        <v>62</v>
      </c>
      <c r="B4" s="87">
        <v>37.799999999999997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36.299999999999997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6" t="s">
        <v>65</v>
      </c>
      <c r="B7" s="188"/>
      <c r="G7" s="203" t="s">
        <v>78</v>
      </c>
      <c r="H7" s="203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181.5</v>
      </c>
      <c r="C8" s="92"/>
      <c r="G8" s="203" t="s">
        <v>79</v>
      </c>
      <c r="H8" s="203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15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0</v>
      </c>
    </row>
    <row r="11" spans="1:16" ht="18" thickBot="1" x14ac:dyDescent="0.55000000000000004">
      <c r="A11" s="87" t="s">
        <v>75</v>
      </c>
      <c r="B11" s="90">
        <f>Militar!O12</f>
        <v>9</v>
      </c>
      <c r="J11" s="94"/>
      <c r="K11" s="204"/>
    </row>
    <row r="12" spans="1:16" ht="19.5" customHeight="1" thickBot="1" x14ac:dyDescent="0.55000000000000004">
      <c r="A12" s="94"/>
      <c r="B12" s="95"/>
      <c r="C12" s="94"/>
      <c r="D12" s="204"/>
      <c r="G12" s="200"/>
      <c r="H12" s="200"/>
      <c r="I12" s="96"/>
      <c r="J12" s="87" t="s">
        <v>81</v>
      </c>
      <c r="K12" s="204"/>
    </row>
    <row r="13" spans="1:16" ht="18" thickBot="1" x14ac:dyDescent="0.55000000000000004">
      <c r="A13" s="94"/>
      <c r="B13" s="95"/>
      <c r="C13" s="94"/>
      <c r="D13" s="204"/>
      <c r="G13" s="203" t="s">
        <v>80</v>
      </c>
      <c r="H13" s="203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187.5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79" t="s">
        <v>233</v>
      </c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5" t="s">
        <v>86</v>
      </c>
      <c r="J20" s="205"/>
      <c r="K20" s="205"/>
      <c r="L20" s="205"/>
      <c r="M20" s="205"/>
      <c r="N20" s="205"/>
    </row>
    <row r="21" spans="1:17" ht="18.399999999999999" thickTop="1" thickBot="1" x14ac:dyDescent="0.55000000000000004">
      <c r="A21" s="87" t="s">
        <v>82</v>
      </c>
      <c r="B21" s="87">
        <v>5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205" t="s">
        <v>89</v>
      </c>
      <c r="L21" s="205"/>
      <c r="M21" s="205" t="s">
        <v>90</v>
      </c>
      <c r="N21" s="20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5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5.04</v>
      </c>
      <c r="C24" s="101">
        <f>ROUNDUP(B4/(VLOOKUP(B6,Econ_chart,3,FALSE)),0)</f>
        <v>14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-5.04</v>
      </c>
      <c r="C25" s="103">
        <f>C21-C24</f>
        <v>1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6" t="s">
        <v>98</v>
      </c>
      <c r="P29" s="206"/>
      <c r="Q29" s="20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79" t="s">
        <v>232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</row>
    <row r="38" spans="1:16" ht="18" thickBot="1" x14ac:dyDescent="0.55000000000000004"/>
    <row r="39" spans="1:16" ht="18" thickBot="1" x14ac:dyDescent="0.55000000000000004">
      <c r="B39" s="186" t="s">
        <v>109</v>
      </c>
      <c r="C39" s="187"/>
      <c r="D39" s="188"/>
      <c r="J39" s="186" t="s">
        <v>110</v>
      </c>
      <c r="K39" s="187"/>
      <c r="L39" s="187"/>
      <c r="M39" s="188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-5.04</v>
      </c>
      <c r="C56" s="101">
        <f t="shared" si="9"/>
        <v>1</v>
      </c>
      <c r="D56" s="101">
        <f t="shared" si="9"/>
        <v>2</v>
      </c>
      <c r="E56" s="101">
        <f t="shared" si="9"/>
        <v>-4</v>
      </c>
      <c r="F56" s="101">
        <f t="shared" si="9"/>
        <v>1</v>
      </c>
      <c r="G56" s="101">
        <f t="shared" si="9"/>
        <v>1</v>
      </c>
      <c r="H56" s="116">
        <f>B15+H53+P53</f>
        <v>187.5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-5.04</v>
      </c>
      <c r="C64" s="101">
        <f>C56</f>
        <v>1</v>
      </c>
      <c r="D64" s="101">
        <f>D56-D60</f>
        <v>2</v>
      </c>
      <c r="E64" s="101">
        <f>E63+E56</f>
        <v>-4</v>
      </c>
      <c r="F64" s="101">
        <f>F56-F61-F62</f>
        <v>1</v>
      </c>
      <c r="G64" s="101">
        <f>G56-G61-G62</f>
        <v>1</v>
      </c>
      <c r="H64" s="116">
        <f>H56-H63</f>
        <v>187.5</v>
      </c>
      <c r="I64" s="87">
        <f>B23-I60-I61-I62-I63</f>
        <v>5</v>
      </c>
    </row>
    <row r="66" spans="1:16" x14ac:dyDescent="0.5">
      <c r="A66" s="179" t="s">
        <v>137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1" t="s">
        <v>119</v>
      </c>
      <c r="F69" s="191" t="s">
        <v>118</v>
      </c>
      <c r="G69" s="189" t="s">
        <v>117</v>
      </c>
      <c r="H69" s="189" t="s">
        <v>121</v>
      </c>
    </row>
    <row r="70" spans="1:16" ht="18" thickBot="1" x14ac:dyDescent="0.55000000000000004">
      <c r="A70" s="202"/>
      <c r="B70" s="202"/>
      <c r="C70" s="202"/>
      <c r="D70" s="202"/>
      <c r="E70" s="192"/>
      <c r="F70" s="192"/>
      <c r="G70" s="190"/>
      <c r="H70" s="190"/>
    </row>
    <row r="71" spans="1:16" ht="18" thickBot="1" x14ac:dyDescent="0.55000000000000004">
      <c r="A71" s="87" t="s">
        <v>135</v>
      </c>
      <c r="B71" s="90">
        <v>80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254</v>
      </c>
      <c r="B76" s="90">
        <v>65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187.5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187.5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8" t="s">
        <v>151</v>
      </c>
      <c r="L125" s="196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9"/>
      <c r="L126" s="197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0"/>
      <c r="B135" s="200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0"/>
      <c r="B136" s="200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8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9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8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9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6" t="s">
        <v>183</v>
      </c>
      <c r="B173" s="187"/>
      <c r="C173" s="187"/>
      <c r="D173" s="187"/>
      <c r="E173" s="187"/>
      <c r="F173" s="188"/>
      <c r="G173" s="145" t="s">
        <v>184</v>
      </c>
      <c r="N173" s="146"/>
    </row>
    <row r="174" spans="1:14" ht="19.5" customHeight="1" thickBot="1" x14ac:dyDescent="0.55000000000000004">
      <c r="A174" s="180"/>
      <c r="B174" s="181"/>
      <c r="C174" s="181"/>
      <c r="D174" s="181"/>
      <c r="E174" s="181"/>
      <c r="F174" s="182"/>
      <c r="G174" s="160"/>
    </row>
    <row r="175" spans="1:14" ht="18" thickBot="1" x14ac:dyDescent="0.55000000000000004">
      <c r="A175" s="180"/>
      <c r="B175" s="181"/>
      <c r="C175" s="181"/>
      <c r="D175" s="181"/>
      <c r="E175" s="181"/>
      <c r="F175" s="182"/>
      <c r="G175" s="160"/>
    </row>
    <row r="176" spans="1:14" ht="19.5" customHeight="1" thickBot="1" x14ac:dyDescent="0.55000000000000004">
      <c r="A176" s="180"/>
      <c r="B176" s="181"/>
      <c r="C176" s="181"/>
      <c r="D176" s="181"/>
      <c r="E176" s="181"/>
      <c r="F176" s="182"/>
      <c r="G176" s="160"/>
    </row>
    <row r="177" spans="1:7" ht="19.5" customHeight="1" thickBot="1" x14ac:dyDescent="0.55000000000000004">
      <c r="A177" s="180"/>
      <c r="B177" s="181"/>
      <c r="C177" s="181"/>
      <c r="D177" s="181"/>
      <c r="E177" s="181"/>
      <c r="F177" s="182"/>
      <c r="G177" s="160"/>
    </row>
    <row r="178" spans="1:7" ht="19.5" customHeight="1" thickBot="1" x14ac:dyDescent="0.55000000000000004">
      <c r="A178" s="180"/>
      <c r="B178" s="181"/>
      <c r="C178" s="181"/>
      <c r="D178" s="181"/>
      <c r="E178" s="181"/>
      <c r="F178" s="182"/>
      <c r="G178" s="160"/>
    </row>
    <row r="179" spans="1:7" ht="19.5" customHeight="1" thickBot="1" x14ac:dyDescent="0.55000000000000004">
      <c r="A179" s="180"/>
      <c r="B179" s="181"/>
      <c r="C179" s="181"/>
      <c r="D179" s="181"/>
      <c r="E179" s="181"/>
      <c r="F179" s="182"/>
      <c r="G179" s="160"/>
    </row>
    <row r="180" spans="1:7" ht="19.5" customHeight="1" thickBot="1" x14ac:dyDescent="0.55000000000000004">
      <c r="A180" s="180"/>
      <c r="B180" s="181"/>
      <c r="C180" s="181"/>
      <c r="D180" s="181"/>
      <c r="E180" s="181"/>
      <c r="F180" s="182"/>
      <c r="G180" s="160"/>
    </row>
    <row r="181" spans="1:7" ht="19.5" customHeight="1" thickBot="1" x14ac:dyDescent="0.55000000000000004">
      <c r="A181" s="180"/>
      <c r="B181" s="181"/>
      <c r="C181" s="181"/>
      <c r="D181" s="181"/>
      <c r="E181" s="181"/>
      <c r="F181" s="182"/>
      <c r="G181" s="160"/>
    </row>
    <row r="182" spans="1:7" ht="19.5" customHeight="1" thickBot="1" x14ac:dyDescent="0.55000000000000004">
      <c r="A182" s="180"/>
      <c r="B182" s="181"/>
      <c r="C182" s="181"/>
      <c r="D182" s="181"/>
      <c r="E182" s="181"/>
      <c r="F182" s="182"/>
      <c r="G182" s="160"/>
    </row>
    <row r="183" spans="1:7" ht="19.5" customHeight="1" thickBot="1" x14ac:dyDescent="0.55000000000000004">
      <c r="A183" s="180"/>
      <c r="B183" s="181"/>
      <c r="C183" s="181"/>
      <c r="D183" s="181"/>
      <c r="E183" s="181"/>
      <c r="F183" s="182"/>
      <c r="G183" s="160"/>
    </row>
    <row r="184" spans="1:7" ht="18" thickBot="1" x14ac:dyDescent="0.55000000000000004">
      <c r="A184" s="180"/>
      <c r="B184" s="181"/>
      <c r="C184" s="181"/>
      <c r="D184" s="181"/>
      <c r="E184" s="181"/>
      <c r="F184" s="182"/>
      <c r="G184" s="160"/>
    </row>
    <row r="185" spans="1:7" ht="18" thickBot="1" x14ac:dyDescent="0.55000000000000004">
      <c r="A185" s="183"/>
      <c r="B185" s="184"/>
      <c r="C185" s="184"/>
      <c r="D185" s="184"/>
      <c r="E185" s="184"/>
      <c r="F185" s="185"/>
      <c r="G185" s="160"/>
    </row>
    <row r="186" spans="1:7" ht="18" thickBot="1" x14ac:dyDescent="0.55000000000000004">
      <c r="A186" s="180"/>
      <c r="B186" s="181"/>
      <c r="C186" s="181"/>
      <c r="D186" s="181"/>
      <c r="E186" s="181"/>
      <c r="F186" s="182"/>
      <c r="G186" s="163"/>
    </row>
    <row r="187" spans="1:7" ht="18" thickBot="1" x14ac:dyDescent="0.55000000000000004">
      <c r="A187" s="180"/>
      <c r="B187" s="181"/>
      <c r="C187" s="181"/>
      <c r="D187" s="181"/>
      <c r="E187" s="181"/>
      <c r="F187" s="182"/>
      <c r="G187" s="163"/>
    </row>
    <row r="188" spans="1:7" ht="18" thickBot="1" x14ac:dyDescent="0.55000000000000004">
      <c r="A188" s="193"/>
      <c r="B188" s="194"/>
      <c r="C188" s="194"/>
      <c r="D188" s="194"/>
      <c r="E188" s="194"/>
      <c r="F188" s="195"/>
      <c r="G188" s="163"/>
    </row>
    <row r="189" spans="1:7" ht="18" thickBot="1" x14ac:dyDescent="0.55000000000000004">
      <c r="A189" s="180"/>
      <c r="B189" s="181"/>
      <c r="C189" s="181"/>
      <c r="D189" s="181"/>
      <c r="E189" s="181"/>
      <c r="F189" s="182"/>
      <c r="G189" s="160"/>
    </row>
    <row r="190" spans="1:7" ht="18" thickBot="1" x14ac:dyDescent="0.55000000000000004">
      <c r="A190" s="180"/>
      <c r="B190" s="181"/>
      <c r="C190" s="181"/>
      <c r="D190" s="181"/>
      <c r="E190" s="181"/>
      <c r="F190" s="182"/>
      <c r="G190" s="160"/>
    </row>
    <row r="191" spans="1:7" ht="18" thickBot="1" x14ac:dyDescent="0.55000000000000004">
      <c r="A191" s="193"/>
      <c r="B191" s="194"/>
      <c r="C191" s="194"/>
      <c r="D191" s="194"/>
      <c r="E191" s="194"/>
      <c r="F191" s="195"/>
      <c r="G191" s="160"/>
    </row>
    <row r="192" spans="1:7" ht="18" thickBot="1" x14ac:dyDescent="0.55000000000000004">
      <c r="A192" s="180"/>
      <c r="B192" s="194"/>
      <c r="C192" s="194"/>
      <c r="D192" s="194"/>
      <c r="E192" s="194"/>
      <c r="F192" s="19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6" t="s">
        <v>108</v>
      </c>
      <c r="F196" s="188"/>
      <c r="G196" s="116">
        <f>E116-L131-H136-G151-G160-C168-G194</f>
        <v>187.5</v>
      </c>
    </row>
  </sheetData>
  <sheetProtection algorithmName="SHA-512" hashValue="eOC/5983eWBQheO1r9g8Xj5I2qg4FozneIXAalltadBFW8rFgIwUzeu05VrmFGr9O6l+gOodkZm7R28NxVcjlw==" saltValue="8aqS9BW+uWnnOCW2dC8Lb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C3" sqref="C3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0" t="s">
        <v>190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7" t="s">
        <v>160</v>
      </c>
      <c r="C6" s="247" t="s">
        <v>148</v>
      </c>
      <c r="D6" s="247" t="s">
        <v>189</v>
      </c>
      <c r="E6" s="247" t="s">
        <v>148</v>
      </c>
      <c r="F6" s="247" t="s">
        <v>147</v>
      </c>
      <c r="G6" s="247" t="s">
        <v>148</v>
      </c>
      <c r="H6" s="247" t="s">
        <v>149</v>
      </c>
      <c r="I6" s="247" t="s">
        <v>148</v>
      </c>
      <c r="J6" s="247" t="s">
        <v>150</v>
      </c>
      <c r="K6" s="245" t="s">
        <v>148</v>
      </c>
      <c r="N6" s="211" t="s">
        <v>192</v>
      </c>
      <c r="O6" s="211"/>
      <c r="P6" s="211"/>
    </row>
    <row r="7" spans="1:20" ht="15.75" thickBot="1" x14ac:dyDescent="0.5">
      <c r="A7" s="51" t="s">
        <v>181</v>
      </c>
      <c r="B7" s="248"/>
      <c r="C7" s="248"/>
      <c r="D7" s="248"/>
      <c r="E7" s="248"/>
      <c r="F7" s="248"/>
      <c r="G7" s="248"/>
      <c r="H7" s="248"/>
      <c r="I7" s="248"/>
      <c r="J7" s="248"/>
      <c r="K7" s="24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 t="s">
        <v>6</v>
      </c>
      <c r="G8" s="49"/>
      <c r="H8" s="49">
        <v>1</v>
      </c>
      <c r="I8" s="49" t="s">
        <v>24</v>
      </c>
      <c r="J8" s="49"/>
      <c r="K8" s="49"/>
      <c r="N8" s="49" t="s">
        <v>193</v>
      </c>
      <c r="O8" s="7"/>
      <c r="P8" s="52">
        <f>B37/1000000</f>
        <v>1.4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/>
      <c r="I9" s="49"/>
      <c r="J9" s="49"/>
      <c r="K9" s="49"/>
      <c r="N9" s="49" t="s">
        <v>138</v>
      </c>
      <c r="O9" s="53">
        <f>B65</f>
        <v>5</v>
      </c>
      <c r="P9" s="49">
        <f>B66</f>
        <v>9.9999999999999992E-2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4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9</v>
      </c>
      <c r="P12" s="52">
        <f>P8+P9</f>
        <v>1.5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0</v>
      </c>
      <c r="G25" s="7"/>
      <c r="H25" s="49">
        <f>SUM(H8:H24)</f>
        <v>1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248</v>
      </c>
      <c r="C28" s="45"/>
      <c r="D28" s="168"/>
      <c r="E28" s="166"/>
      <c r="F28" s="167" t="s">
        <v>212</v>
      </c>
      <c r="G28" s="53">
        <f>B25+D25+H25+J25</f>
        <v>9</v>
      </c>
      <c r="I28" s="55" t="s">
        <v>108</v>
      </c>
      <c r="J28" s="59">
        <f>Econ!G196</f>
        <v>187.5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249</v>
      </c>
      <c r="E30" s="211" t="s">
        <v>199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61</v>
      </c>
      <c r="F31" s="211"/>
      <c r="G31" s="211"/>
      <c r="H31" s="49" t="s">
        <v>117</v>
      </c>
      <c r="I31" s="211" t="s">
        <v>200</v>
      </c>
      <c r="J31" s="211"/>
      <c r="K31" s="211"/>
    </row>
    <row r="32" spans="1:18" ht="15.75" thickBot="1" x14ac:dyDescent="0.5">
      <c r="A32" s="44"/>
      <c r="B32" s="44"/>
      <c r="C32" s="44"/>
      <c r="E32" s="221"/>
      <c r="F32" s="222"/>
      <c r="G32" s="223"/>
      <c r="H32" s="174"/>
      <c r="I32" s="221"/>
      <c r="J32" s="222"/>
      <c r="K32" s="223"/>
      <c r="R32" s="44"/>
    </row>
    <row r="33" spans="1:16" ht="15.75" thickBot="1" x14ac:dyDescent="0.5">
      <c r="A33" s="44"/>
      <c r="E33" s="221"/>
      <c r="F33" s="222"/>
      <c r="G33" s="223"/>
      <c r="H33" s="174"/>
      <c r="I33" s="221"/>
      <c r="J33" s="222"/>
      <c r="K33" s="223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1"/>
      <c r="F34" s="222"/>
      <c r="G34" s="223"/>
      <c r="H34" s="174"/>
      <c r="I34" s="221"/>
      <c r="J34" s="222"/>
      <c r="K34" s="223"/>
    </row>
    <row r="35" spans="1:16" ht="16.149999999999999" thickTop="1" thickBot="1" x14ac:dyDescent="0.5">
      <c r="A35" s="55" t="s">
        <v>201</v>
      </c>
      <c r="B35" s="60">
        <f>(B25+H25+J25)*200000</f>
        <v>1000000</v>
      </c>
      <c r="E35" s="221"/>
      <c r="F35" s="222"/>
      <c r="G35" s="223"/>
      <c r="H35" s="174"/>
      <c r="I35" s="221"/>
      <c r="J35" s="222"/>
      <c r="K35" s="223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1400000</v>
      </c>
    </row>
    <row r="38" spans="1:16" ht="16.149999999999999" thickTop="1" thickBot="1" x14ac:dyDescent="0.5"/>
    <row r="39" spans="1:16" ht="15.75" thickBot="1" x14ac:dyDescent="0.5">
      <c r="G39" s="211" t="s">
        <v>203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4" t="s">
        <v>181</v>
      </c>
      <c r="B48" s="226" t="s">
        <v>207</v>
      </c>
      <c r="C48" s="226" t="s">
        <v>148</v>
      </c>
      <c r="D48" s="226" t="s">
        <v>208</v>
      </c>
      <c r="E48" s="226" t="s">
        <v>148</v>
      </c>
      <c r="F48" s="226" t="s">
        <v>209</v>
      </c>
      <c r="G48" s="226" t="s">
        <v>148</v>
      </c>
      <c r="H48" s="226" t="s">
        <v>210</v>
      </c>
      <c r="I48" s="226" t="s">
        <v>148</v>
      </c>
      <c r="J48" s="226" t="s">
        <v>174</v>
      </c>
      <c r="K48" s="226" t="s">
        <v>148</v>
      </c>
      <c r="L48" s="226" t="s">
        <v>176</v>
      </c>
    </row>
    <row r="49" spans="1:12" ht="16.149999999999999" thickTop="1" thickBot="1" x14ac:dyDescent="0.5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5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/>
      <c r="B51" s="65"/>
      <c r="C51" s="66"/>
      <c r="D51" s="65"/>
      <c r="E51" s="66"/>
      <c r="F51" s="65"/>
      <c r="G51" s="66"/>
      <c r="H51" s="65"/>
      <c r="I51" s="66"/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3</v>
      </c>
      <c r="E59" s="35"/>
      <c r="F59" s="55">
        <f>SUM(F50:F58)</f>
        <v>0</v>
      </c>
      <c r="G59" s="35"/>
      <c r="H59" s="55">
        <f>SUM(H50:H58)</f>
        <v>5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248</v>
      </c>
      <c r="E63" s="49"/>
      <c r="F63" s="58" t="s">
        <v>211</v>
      </c>
      <c r="G63" s="53">
        <f>B64*0.5</f>
        <v>9.5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19</v>
      </c>
    </row>
    <row r="65" spans="1:16" ht="16.149999999999999" thickTop="1" thickBot="1" x14ac:dyDescent="0.5">
      <c r="A65" s="55" t="s">
        <v>214</v>
      </c>
      <c r="B65" s="59">
        <f>ROUNDUP((B64/20)*5,0)</f>
        <v>5</v>
      </c>
      <c r="E65" s="211" t="s">
        <v>215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164</v>
      </c>
      <c r="B66" s="55">
        <f>ROUNDUP((B64/20)*0.1,2)</f>
        <v>9.9999999999999992E-2</v>
      </c>
      <c r="C66" s="20" t="s">
        <v>55</v>
      </c>
      <c r="E66" s="211" t="s">
        <v>216</v>
      </c>
      <c r="F66" s="211"/>
      <c r="G66" s="211"/>
      <c r="H66" s="49" t="s">
        <v>117</v>
      </c>
      <c r="I66" s="211" t="s">
        <v>200</v>
      </c>
      <c r="J66" s="211"/>
      <c r="K66" s="211"/>
    </row>
    <row r="67" spans="1:16" ht="15" customHeight="1" thickTop="1" thickBot="1" x14ac:dyDescent="0.5">
      <c r="E67" s="221"/>
      <c r="F67" s="222"/>
      <c r="G67" s="223"/>
      <c r="H67" s="174"/>
      <c r="I67" s="221"/>
      <c r="J67" s="222"/>
      <c r="K67" s="223"/>
    </row>
    <row r="68" spans="1:16" ht="15" customHeight="1" thickBot="1" x14ac:dyDescent="0.5">
      <c r="E68" s="221"/>
      <c r="F68" s="222"/>
      <c r="G68" s="223"/>
      <c r="H68" s="174"/>
      <c r="I68" s="221"/>
      <c r="J68" s="222"/>
      <c r="K68" s="223"/>
    </row>
    <row r="69" spans="1:16" ht="15" customHeight="1" thickBot="1" x14ac:dyDescent="0.5">
      <c r="E69" s="221"/>
      <c r="F69" s="222"/>
      <c r="G69" s="223"/>
      <c r="H69" s="174"/>
      <c r="I69" s="221"/>
      <c r="J69" s="222"/>
      <c r="K69" s="223"/>
    </row>
    <row r="70" spans="1:16" ht="15.75" thickBot="1" x14ac:dyDescent="0.5">
      <c r="E70" s="221"/>
      <c r="F70" s="222"/>
      <c r="G70" s="223"/>
      <c r="H70" s="174"/>
      <c r="I70" s="221"/>
      <c r="J70" s="222"/>
      <c r="K70" s="223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187.5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9" t="s">
        <v>181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222</v>
      </c>
      <c r="B77" s="49">
        <v>2</v>
      </c>
      <c r="C77" s="69"/>
      <c r="D77" s="240" t="s">
        <v>250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218</v>
      </c>
      <c r="B78" s="49"/>
      <c r="C78" s="70">
        <f>B78</f>
        <v>0</v>
      </c>
      <c r="D78" s="215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15"/>
      <c r="E79" s="216"/>
      <c r="F79" s="216"/>
      <c r="G79" s="216"/>
      <c r="H79" s="216"/>
      <c r="I79" s="216"/>
      <c r="J79" s="216"/>
      <c r="K79" s="216"/>
      <c r="L79" s="216"/>
      <c r="M79" s="216"/>
      <c r="N79" s="216"/>
      <c r="O79" s="216"/>
      <c r="P79" s="217"/>
    </row>
    <row r="80" spans="1:16" x14ac:dyDescent="0.45">
      <c r="A80" s="35"/>
      <c r="B80" s="35"/>
      <c r="C80" s="15"/>
      <c r="D80" s="215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7"/>
    </row>
    <row r="81" spans="1:16" x14ac:dyDescent="0.45">
      <c r="A81" s="35"/>
      <c r="B81" s="35"/>
      <c r="C81" s="15"/>
      <c r="D81" s="215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7"/>
    </row>
    <row r="82" spans="1:16" ht="29.25" customHeight="1" x14ac:dyDescent="0.45">
      <c r="A82" s="35"/>
      <c r="B82" s="35"/>
      <c r="C82" s="15"/>
      <c r="D82" s="218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20"/>
    </row>
    <row r="83" spans="1:16" ht="15.75" thickBot="1" x14ac:dyDescent="0.5">
      <c r="A83" s="35"/>
      <c r="B83" s="35"/>
      <c r="C83" s="15"/>
      <c r="D83" s="212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1" t="s">
        <v>181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222</v>
      </c>
      <c r="B87" s="57">
        <v>4</v>
      </c>
      <c r="C87" s="69"/>
      <c r="D87" s="207" t="s">
        <v>250</v>
      </c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9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1" t="s">
        <v>181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2</v>
      </c>
      <c r="C91" s="70">
        <f>B91*2</f>
        <v>4</v>
      </c>
      <c r="D91" s="227" t="s">
        <v>251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1" t="s">
        <v>181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/>
      <c r="C95" s="70">
        <f>B95*4</f>
        <v>0</v>
      </c>
      <c r="D95" s="233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8" t="s">
        <v>3</v>
      </c>
      <c r="B99" s="172">
        <f>C78+C88+C91+C95</f>
        <v>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187.5</v>
      </c>
    </row>
  </sheetData>
  <sheetProtection algorithmName="SHA-512" hashValue="KifIJfbTsjjY16t2MO+jkC9Kd6EetfELzl3SKDFzkCsET9tJI4Cy6wYdwqfTIb9q+s6ifZvuPguE9o+NoHzb3w==" saltValue="Sw8B6ftnTQhrdyzoMTlZH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5" workbookViewId="0">
      <selection activeCell="B19" sqref="B19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15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256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255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253</v>
      </c>
      <c r="D36" s="42" t="s">
        <v>253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253</v>
      </c>
      <c r="D37" s="42" t="s">
        <v>253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253</v>
      </c>
      <c r="D38" s="42" t="s">
        <v>253</v>
      </c>
      <c r="E38" s="72">
        <v>0</v>
      </c>
      <c r="F38" s="156">
        <v>0</v>
      </c>
      <c r="G38" s="42" t="s">
        <v>10</v>
      </c>
    </row>
    <row r="39" spans="2:16" x14ac:dyDescent="0.5">
      <c r="D39" s="249"/>
      <c r="E39" s="249"/>
      <c r="F39" s="13"/>
      <c r="G39" s="28"/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249"/>
      <c r="G42" s="14"/>
    </row>
    <row r="45" spans="2:16" x14ac:dyDescent="0.5">
      <c r="D45" s="249"/>
      <c r="E45" s="249"/>
      <c r="F45" s="249"/>
      <c r="G45" s="249"/>
      <c r="H45" s="249"/>
      <c r="I45" s="249"/>
      <c r="K45" s="249"/>
      <c r="L45" s="249"/>
      <c r="M45" s="249"/>
      <c r="N45" s="249"/>
      <c r="O45" s="249"/>
      <c r="P45" s="249"/>
    </row>
    <row r="49" spans="2:17" x14ac:dyDescent="0.5">
      <c r="D49" s="249"/>
      <c r="E49" s="249"/>
      <c r="F49" s="14"/>
      <c r="G49" s="28"/>
      <c r="I49" s="28"/>
    </row>
    <row r="50" spans="2:17" x14ac:dyDescent="0.5">
      <c r="D50" s="249"/>
      <c r="E50" s="249"/>
      <c r="F50" s="14"/>
      <c r="G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3"/>
      <c r="G53" s="28"/>
      <c r="I53" s="28"/>
    </row>
    <row r="54" spans="2:17" x14ac:dyDescent="0.5">
      <c r="D54" s="249"/>
      <c r="E54" s="249"/>
      <c r="F54" s="13"/>
      <c r="G54" s="28"/>
    </row>
    <row r="55" spans="2:17" x14ac:dyDescent="0.5">
      <c r="D55" s="249"/>
      <c r="E55" s="249"/>
      <c r="F55" s="249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9"/>
      <c r="E63" s="249"/>
      <c r="F63" s="249"/>
      <c r="G63" s="249"/>
      <c r="H63" s="249"/>
      <c r="I63" s="249"/>
      <c r="K63" s="249"/>
      <c r="L63" s="249"/>
      <c r="M63" s="249"/>
      <c r="N63" s="249"/>
      <c r="O63" s="249"/>
      <c r="P63" s="249"/>
    </row>
    <row r="66" spans="4:17" x14ac:dyDescent="0.5">
      <c r="D66" s="28"/>
    </row>
    <row r="67" spans="4:17" x14ac:dyDescent="0.5">
      <c r="D67" s="249"/>
      <c r="E67" s="249"/>
      <c r="F67" s="14"/>
      <c r="G67" s="28"/>
    </row>
    <row r="68" spans="4:17" x14ac:dyDescent="0.5">
      <c r="D68" s="249"/>
      <c r="E68" s="249"/>
      <c r="F68" s="14"/>
    </row>
    <row r="69" spans="4:17" x14ac:dyDescent="0.5">
      <c r="D69" s="249"/>
      <c r="E69" s="249"/>
      <c r="F69" s="13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249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9"/>
      <c r="E78" s="249"/>
      <c r="F78" s="249"/>
      <c r="G78" s="249"/>
      <c r="H78" s="249"/>
      <c r="I78" s="249"/>
      <c r="K78" s="249"/>
      <c r="L78" s="249"/>
      <c r="M78" s="249"/>
      <c r="N78" s="249"/>
      <c r="O78" s="249"/>
      <c r="P78" s="249"/>
    </row>
    <row r="82" spans="4:17" x14ac:dyDescent="0.5">
      <c r="D82" s="249"/>
      <c r="E82" s="249"/>
    </row>
    <row r="83" spans="4:17" x14ac:dyDescent="0.5">
      <c r="D83" s="249"/>
      <c r="E83" s="249"/>
      <c r="F83" s="14"/>
    </row>
    <row r="86" spans="4:17" x14ac:dyDescent="0.5">
      <c r="E86" s="14"/>
      <c r="F86" s="28"/>
      <c r="J86" s="28"/>
    </row>
    <row r="87" spans="4:17" x14ac:dyDescent="0.5">
      <c r="D87" s="249"/>
      <c r="E87" s="249"/>
      <c r="F87" s="249"/>
      <c r="G87" s="249"/>
      <c r="H87" s="249"/>
      <c r="I87" s="249"/>
      <c r="K87" s="249"/>
      <c r="L87" s="249"/>
      <c r="M87" s="249"/>
      <c r="N87" s="249"/>
      <c r="O87" s="249"/>
      <c r="P87" s="249"/>
    </row>
    <row r="91" spans="4:17" x14ac:dyDescent="0.5">
      <c r="D91" s="249"/>
      <c r="E91" s="249"/>
      <c r="F91" s="14"/>
      <c r="H91" s="28"/>
    </row>
    <row r="92" spans="4:17" x14ac:dyDescent="0.5">
      <c r="D92" s="249"/>
      <c r="E92" s="249"/>
      <c r="F92" s="14"/>
    </row>
    <row r="93" spans="4:17" x14ac:dyDescent="0.5">
      <c r="D93" s="249"/>
      <c r="E93" s="249"/>
      <c r="F93" s="13"/>
    </row>
    <row r="94" spans="4:17" x14ac:dyDescent="0.5">
      <c r="D94" s="249"/>
      <c r="E94" s="249"/>
      <c r="F94" s="249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9"/>
      <c r="E105" s="249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9"/>
      <c r="E112" s="249"/>
      <c r="F112" s="14"/>
      <c r="G112" s="28"/>
      <c r="I112" s="28"/>
    </row>
    <row r="113" spans="4:16" x14ac:dyDescent="0.5">
      <c r="D113" s="249"/>
      <c r="E113" s="249"/>
      <c r="F113" s="14"/>
      <c r="G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14"/>
      <c r="I115" s="28"/>
    </row>
    <row r="116" spans="4:16" x14ac:dyDescent="0.5"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</row>
    <row r="117" spans="4:16" x14ac:dyDescent="0.5">
      <c r="E117" s="14"/>
      <c r="F117" s="28"/>
    </row>
    <row r="118" spans="4:16" x14ac:dyDescent="0.5">
      <c r="D118" s="249"/>
      <c r="E118" s="249"/>
    </row>
    <row r="119" spans="4:16" x14ac:dyDescent="0.5">
      <c r="D119" s="249"/>
      <c r="E119" s="249"/>
      <c r="F119" s="14"/>
      <c r="H119" s="28"/>
    </row>
    <row r="120" spans="4:16" x14ac:dyDescent="0.5">
      <c r="D120" s="249"/>
      <c r="E120" s="249"/>
      <c r="F120" s="249"/>
      <c r="G120" s="249"/>
      <c r="H120" s="249"/>
      <c r="I120" s="249"/>
      <c r="K120" s="249"/>
      <c r="L120" s="249"/>
      <c r="M120" s="249"/>
      <c r="N120" s="249"/>
      <c r="O120" s="249"/>
      <c r="P120" s="249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9"/>
      <c r="E133" s="249"/>
    </row>
    <row r="134" spans="2:11" x14ac:dyDescent="0.5">
      <c r="D134" s="249"/>
      <c r="E134" s="249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9"/>
      <c r="E145" s="249"/>
      <c r="F145" s="249"/>
      <c r="G145" s="249"/>
      <c r="H145" s="249"/>
      <c r="I145" s="249"/>
      <c r="K145" s="249"/>
      <c r="L145" s="249"/>
      <c r="M145" s="249"/>
      <c r="N145" s="249"/>
      <c r="O145" s="249"/>
      <c r="P145" s="249"/>
    </row>
    <row r="146" spans="2:16" x14ac:dyDescent="0.5">
      <c r="C146" s="37"/>
    </row>
    <row r="150" spans="2:16" x14ac:dyDescent="0.5">
      <c r="D150" s="249"/>
      <c r="E150" s="249"/>
      <c r="F150" s="249"/>
      <c r="G150" s="249"/>
      <c r="H150" s="249"/>
      <c r="I150" s="249"/>
      <c r="K150" s="249"/>
      <c r="L150" s="249"/>
      <c r="M150" s="249"/>
      <c r="N150" s="249"/>
      <c r="O150" s="249"/>
      <c r="P150" s="249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9"/>
      <c r="E157" s="249"/>
      <c r="F157" s="249"/>
      <c r="G157" s="249"/>
      <c r="H157" s="249"/>
      <c r="I157" s="249"/>
      <c r="K157" s="249"/>
      <c r="L157" s="249"/>
      <c r="M157" s="249"/>
      <c r="N157" s="249"/>
      <c r="O157" s="249"/>
      <c r="P157" s="249"/>
    </row>
    <row r="161" spans="5:6" x14ac:dyDescent="0.5">
      <c r="E161" s="14"/>
      <c r="F161" s="28"/>
    </row>
  </sheetData>
  <sheetProtection algorithmName="SHA-512" hashValue="1vge18eoPPTi8xKptXbB6xvozqZmQXtIbALhNyq8F1CqLuyM+2ExDJJOWik9VLn5KkpXXGVNB7zQHVpuI1R/yQ==" saltValue="hUsiMx+lkqzY30C6Z7+Kt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C20" sqref="C20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0" t="s">
        <v>234</v>
      </c>
      <c r="B3" s="260"/>
      <c r="C3" s="260"/>
      <c r="D3" s="260"/>
      <c r="F3" s="261" t="s">
        <v>235</v>
      </c>
      <c r="G3" s="262"/>
      <c r="H3" s="263"/>
    </row>
    <row r="4" spans="1:8" x14ac:dyDescent="0.35">
      <c r="A4" s="260" t="s">
        <v>229</v>
      </c>
      <c r="B4" s="260"/>
      <c r="C4" s="260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0"/>
      <c r="B5" s="260"/>
      <c r="C5" s="260"/>
      <c r="D5" s="73"/>
      <c r="F5" s="78" t="s">
        <v>252</v>
      </c>
      <c r="G5" s="77">
        <v>35</v>
      </c>
      <c r="H5" s="79">
        <v>2</v>
      </c>
    </row>
    <row r="6" spans="1:8" x14ac:dyDescent="0.35">
      <c r="A6" s="260"/>
      <c r="B6" s="260"/>
      <c r="C6" s="260"/>
      <c r="D6" s="74"/>
      <c r="F6" s="78"/>
      <c r="G6" s="77"/>
      <c r="H6" s="79"/>
    </row>
    <row r="7" spans="1:8" x14ac:dyDescent="0.35">
      <c r="A7" s="260"/>
      <c r="B7" s="260"/>
      <c r="C7" s="260"/>
      <c r="D7" s="74"/>
      <c r="F7" s="78"/>
      <c r="G7" s="77"/>
      <c r="H7" s="79"/>
    </row>
    <row r="8" spans="1:8" x14ac:dyDescent="0.35">
      <c r="A8" s="260"/>
      <c r="B8" s="260"/>
      <c r="C8" s="260"/>
      <c r="D8" s="74"/>
      <c r="F8" s="78"/>
      <c r="G8" s="77"/>
      <c r="H8" s="79"/>
    </row>
    <row r="9" spans="1:8" x14ac:dyDescent="0.35">
      <c r="A9" s="260"/>
      <c r="B9" s="260"/>
      <c r="C9" s="260"/>
      <c r="D9" s="73"/>
      <c r="F9" s="78"/>
      <c r="G9" s="77"/>
      <c r="H9" s="79"/>
    </row>
    <row r="10" spans="1:8" x14ac:dyDescent="0.35">
      <c r="A10" s="260"/>
      <c r="B10" s="260"/>
      <c r="C10" s="260"/>
      <c r="D10" s="74"/>
      <c r="F10" s="78"/>
      <c r="G10" s="77"/>
      <c r="H10" s="79"/>
    </row>
    <row r="11" spans="1:8" x14ac:dyDescent="0.35">
      <c r="A11" s="260"/>
      <c r="B11" s="260"/>
      <c r="C11" s="260"/>
      <c r="D11" s="73"/>
      <c r="F11" s="78"/>
      <c r="G11" s="77"/>
      <c r="H11" s="79"/>
    </row>
    <row r="12" spans="1:8" x14ac:dyDescent="0.35">
      <c r="A12" s="260"/>
      <c r="B12" s="260"/>
      <c r="C12" s="260"/>
      <c r="D12" s="73"/>
      <c r="F12" s="78"/>
      <c r="G12" s="77"/>
      <c r="H12" s="79"/>
    </row>
    <row r="13" spans="1:8" x14ac:dyDescent="0.35">
      <c r="A13" s="260"/>
      <c r="B13" s="260"/>
      <c r="C13" s="260"/>
      <c r="D13" s="73"/>
      <c r="F13" s="78"/>
      <c r="G13" s="77"/>
      <c r="H13" s="79"/>
    </row>
    <row r="14" spans="1:8" ht="13.15" thickBot="1" x14ac:dyDescent="0.4">
      <c r="A14" s="260"/>
      <c r="B14" s="260"/>
      <c r="C14" s="260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sayBvjN2rh46CNYm4wIrTSFDMfPXKEAkB+SR8vsANy8ar7nnDmSGgba/BDJmDA+gm5gsEe98zOMhWHu4CEpAA==" saltValue="CsEFtpsg2dfLZGIPwEifi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4" t="s">
        <v>26</v>
      </c>
      <c r="P1" s="264" t="s">
        <v>29</v>
      </c>
      <c r="Q1" s="264" t="s">
        <v>30</v>
      </c>
    </row>
    <row r="2" spans="1:21" x14ac:dyDescent="0.5">
      <c r="I2" s="26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4"/>
      <c r="Q2" s="26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5" t="s">
        <v>45</v>
      </c>
      <c r="K11" s="265"/>
      <c r="L11" s="265"/>
      <c r="M11" s="265"/>
      <c r="N11" s="26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38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2020-09-22T09:53:19Z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